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da.gordon\AppData\Local\Microsoft\Windows\INetCache\Content.Outlook\I7KA9N6H\"/>
    </mc:Choice>
  </mc:AlternateContent>
  <bookViews>
    <workbookView xWindow="0" yWindow="0" windowWidth="23040" windowHeight="8610"/>
  </bookViews>
  <sheets>
    <sheet name="C. Martineau" sheetId="6" r:id="rId1"/>
    <sheet name="L. Burden" sheetId="1" r:id="rId2"/>
    <sheet name="K.Dschankilic" sheetId="3" r:id="rId3"/>
    <sheet name="B. Bell" sheetId="4" r:id="rId4"/>
    <sheet name="M. Krakower" sheetId="5" r:id="rId5"/>
    <sheet name="L. Tweedy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1">'L. Burden'!$A$1:$K$24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7" l="1"/>
  <c r="D16" i="7"/>
  <c r="D14" i="7"/>
  <c r="D12" i="7"/>
  <c r="D19" i="7" s="1"/>
  <c r="D23" i="1" l="1"/>
  <c r="D22" i="1"/>
  <c r="D21" i="1"/>
  <c r="D20" i="1"/>
  <c r="D19" i="1"/>
  <c r="D18" i="1"/>
  <c r="D17" i="1"/>
  <c r="D16" i="1"/>
  <c r="D15" i="1"/>
  <c r="D14" i="1"/>
  <c r="D13" i="1"/>
  <c r="D12" i="1"/>
  <c r="D24" i="1" s="1"/>
  <c r="D57" i="6" l="1"/>
  <c r="D55" i="6"/>
  <c r="D54" i="6"/>
  <c r="D53" i="6"/>
  <c r="D51" i="6"/>
  <c r="D49" i="6"/>
  <c r="D47" i="6"/>
  <c r="D46" i="6"/>
  <c r="D45" i="6"/>
  <c r="D44" i="6"/>
  <c r="D43" i="6"/>
  <c r="D42" i="6"/>
  <c r="D36" i="6"/>
  <c r="D35" i="6"/>
  <c r="D34" i="6"/>
  <c r="D33" i="6"/>
  <c r="D31" i="6"/>
  <c r="D30" i="6"/>
  <c r="D28" i="6"/>
  <c r="D26" i="6"/>
  <c r="D25" i="6"/>
  <c r="D23" i="6"/>
  <c r="D22" i="6"/>
  <c r="D21" i="6"/>
  <c r="D20" i="6"/>
  <c r="D19" i="6"/>
  <c r="D18" i="6"/>
  <c r="D59" i="6" s="1"/>
</calcChain>
</file>

<file path=xl/sharedStrings.xml><?xml version="1.0" encoding="utf-8"?>
<sst xmlns="http://schemas.openxmlformats.org/spreadsheetml/2006/main" count="207" uniqueCount="40">
  <si>
    <t>Name:</t>
  </si>
  <si>
    <t>Title:</t>
  </si>
  <si>
    <t>Reporting Period:</t>
  </si>
  <si>
    <t>Date</t>
  </si>
  <si>
    <t>Amount</t>
  </si>
  <si>
    <t>Expense Category</t>
  </si>
  <si>
    <t>Description</t>
  </si>
  <si>
    <t>Travel - Mileage</t>
  </si>
  <si>
    <t>Travel - Accommodation</t>
  </si>
  <si>
    <t>Travel - Incidentals</t>
  </si>
  <si>
    <t>Travel - Meals</t>
  </si>
  <si>
    <t>Board Meeting</t>
  </si>
  <si>
    <t>Lisa Burden</t>
  </si>
  <si>
    <t>Chief Patient Services Officer</t>
  </si>
  <si>
    <r>
      <rPr>
        <b/>
        <sz val="17"/>
        <color theme="0"/>
        <rFont val="Calibri"/>
        <family val="2"/>
        <scheme val="minor"/>
      </rPr>
      <t>HOME AND COMMUNITY CARE
SUPPORT SERVICES</t>
    </r>
    <r>
      <rPr>
        <b/>
        <sz val="14"/>
        <color theme="0"/>
        <rFont val="Calibri"/>
        <family val="2"/>
        <scheme val="minor"/>
      </rPr>
      <t xml:space="preserve">
Central East</t>
    </r>
  </si>
  <si>
    <r>
      <rPr>
        <b/>
        <sz val="17"/>
        <color theme="0"/>
        <rFont val="Calibri"/>
        <family val="2"/>
        <scheme val="minor"/>
      </rPr>
      <t>HOME AND COMMUNITY CARE
SUPPORT SERVICES</t>
    </r>
    <r>
      <rPr>
        <b/>
        <sz val="14"/>
        <color theme="0"/>
        <rFont val="Calibri"/>
        <family val="2"/>
        <scheme val="minor"/>
      </rPr>
      <t xml:space="preserve">
Central</t>
    </r>
  </si>
  <si>
    <t xml:space="preserve">Karin Dschankilic </t>
  </si>
  <si>
    <t>Chief Corporate Services Officer and Chief Financial Officer</t>
  </si>
  <si>
    <t>Barbara Bell</t>
  </si>
  <si>
    <t>Chief Quality, Safety and Risk Officer</t>
  </si>
  <si>
    <r>
      <rPr>
        <b/>
        <sz val="17"/>
        <color theme="0"/>
        <rFont val="Calibri"/>
        <family val="2"/>
        <scheme val="minor"/>
      </rPr>
      <t>HOME AND COMMUNITY CARE
SUPPORT SERVICES</t>
    </r>
    <r>
      <rPr>
        <b/>
        <sz val="14"/>
        <color theme="0"/>
        <rFont val="Calibri"/>
        <family val="2"/>
        <scheme val="minor"/>
      </rPr>
      <t xml:space="preserve">
Central West</t>
    </r>
  </si>
  <si>
    <t>Marla Krakower</t>
  </si>
  <si>
    <t>Chief Strategy, Transformation and Engagement Officer</t>
  </si>
  <si>
    <r>
      <rPr>
        <b/>
        <sz val="17"/>
        <rFont val="Calibri"/>
        <family val="2"/>
        <scheme val="minor"/>
      </rPr>
      <t>HOME AND COMMUNITY CARE
SUPPORT SERVICES</t>
    </r>
    <r>
      <rPr>
        <b/>
        <sz val="14"/>
        <rFont val="Calibri"/>
        <family val="2"/>
        <scheme val="minor"/>
      </rPr>
      <t xml:space="preserve">
South East</t>
    </r>
  </si>
  <si>
    <t>Cynthia Martineau</t>
  </si>
  <si>
    <t>Chief Executive Officer</t>
  </si>
  <si>
    <t>Lisa Tweedy</t>
  </si>
  <si>
    <t>Chief Human Resources Officer</t>
  </si>
  <si>
    <t>Provincial VP Meeting</t>
  </si>
  <si>
    <t xml:space="preserve">Travel - Train </t>
  </si>
  <si>
    <t>Travel - Taxi/Public Transit</t>
  </si>
  <si>
    <t>Travel - Parking</t>
  </si>
  <si>
    <t>Site Visit</t>
  </si>
  <si>
    <t>NIL</t>
  </si>
  <si>
    <t>Q2 2023/24</t>
  </si>
  <si>
    <t>Travel - Airfare</t>
  </si>
  <si>
    <t>Travel - Vehicle Rental</t>
  </si>
  <si>
    <t>Total</t>
  </si>
  <si>
    <t>Net of HST</t>
  </si>
  <si>
    <t xml:space="preserve">NIL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</si>
</sst>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[$-409]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93A7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3" xfId="1" applyNumberFormat="1" applyFont="1" applyFill="1" applyBorder="1"/>
    <xf numFmtId="0" fontId="2" fillId="0" borderId="0" xfId="0" applyFont="1" applyAlignment="1">
      <alignment vertical="top" wrapText="1"/>
    </xf>
    <xf numFmtId="164" fontId="0" fillId="0" borderId="2" xfId="1" applyNumberFormat="1" applyFont="1" applyBorder="1"/>
    <xf numFmtId="164" fontId="0" fillId="0" borderId="2" xfId="1" applyNumberFormat="1" applyFont="1" applyFill="1" applyBorder="1"/>
    <xf numFmtId="164" fontId="0" fillId="0" borderId="2" xfId="1" applyFont="1" applyFill="1" applyBorder="1"/>
    <xf numFmtId="164" fontId="0" fillId="0" borderId="0" xfId="1" applyNumberFormat="1" applyFont="1" applyBorder="1"/>
    <xf numFmtId="0" fontId="0" fillId="0" borderId="0" xfId="0" applyBorder="1"/>
    <xf numFmtId="164" fontId="0" fillId="0" borderId="5" xfId="1" applyNumberFormat="1" applyFont="1" applyFill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/>
    <xf numFmtId="164" fontId="0" fillId="0" borderId="6" xfId="1" applyNumberFormat="1" applyFont="1" applyBorder="1"/>
    <xf numFmtId="164" fontId="2" fillId="0" borderId="2" xfId="1" applyFont="1" applyBorder="1"/>
    <xf numFmtId="0" fontId="0" fillId="0" borderId="0" xfId="0" applyFill="1" applyBorder="1"/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/>
    <xf numFmtId="164" fontId="0" fillId="0" borderId="13" xfId="1" applyNumberFormat="1" applyFont="1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164" fontId="2" fillId="0" borderId="7" xfId="0" applyNumberFormat="1" applyFont="1" applyBorder="1"/>
    <xf numFmtId="0" fontId="0" fillId="0" borderId="7" xfId="0" applyBorder="1"/>
    <xf numFmtId="15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5" borderId="0" xfId="0" applyFont="1" applyFill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15" fontId="0" fillId="0" borderId="6" xfId="0" applyNumberFormat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15" fontId="0" fillId="0" borderId="13" xfId="0" applyNumberFormat="1" applyBorder="1" applyAlignment="1">
      <alignment horizontal="left"/>
    </xf>
    <xf numFmtId="0" fontId="0" fillId="0" borderId="13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165" fontId="0" fillId="0" borderId="3" xfId="0" applyNumberFormat="1" applyBorder="1" applyAlignment="1">
      <alignment horizontal="left"/>
    </xf>
    <xf numFmtId="0" fontId="0" fillId="0" borderId="3" xfId="0" applyNumberForma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4" xfId="0" applyNumberFormat="1" applyFill="1" applyBorder="1" applyAlignment="1">
      <alignment horizontal="left"/>
    </xf>
    <xf numFmtId="0" fontId="0" fillId="0" borderId="15" xfId="0" applyNumberForma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/>
    <xf numFmtId="0" fontId="0" fillId="0" borderId="6" xfId="0" applyBorder="1" applyAlignment="1">
      <alignment horizontal="left"/>
    </xf>
    <xf numFmtId="0" fontId="0" fillId="0" borderId="0" xfId="0" applyAlignment="1">
      <alignment horizontal="left" vertical="top"/>
    </xf>
    <xf numFmtId="0" fontId="3" fillId="4" borderId="0" xfId="0" applyFont="1" applyFill="1" applyAlignment="1">
      <alignment horizontal="left" wrapText="1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93A77"/>
      <color rgb="FF7D9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mbersportal.hssontario.ca/hccss/Finance/Shared%20Documents/Fiscal%202023-24/Consolidated%20MOH%20Requests/BPSAA%20Board%20and%20Executive%20Expenses/Q2/BPSAA%20Q2%202023-24%20Executive%20Expense%20Claims%20Report%20-%20C%20Martinea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ing\2324%20Financial%20Statements\6.%20September%202023-24\Reports\BPSAA%20Q2%202023-24%20CE%20Executive%20Expense%20Claims%20Report_Lisa%20_Burden%20-Working%20cop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mbersportal.hssontario.ca/hccss/Finance/Shared%20Documents/Fiscal%202023-24/Consolidated%20MOH%20Requests/BPSAA%20Board%20and%20Executive%20Expenses/Q2/BPSAA%20Q2%202023-24%20Executive%20Expense%20Claims%20Report%20-%20K.%20Dschankili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mbersportal.hssontario.ca/hccss/Finance/Shared%20Documents/Fiscal%202023-24/Consolidated%20MOH%20Requests/BPSAA%20Board%20and%20Executive%20Expenses/Q2/BPSAA%20Q2%202023-24%20Executive%20Expense%20Claims%20Report%20-%20B.%20Bel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mbersportal.hssontario.ca/hccss/Finance/Shared%20Documents/Fiscal%202023-24/Consolidated%20MOH%20Requests/BPSAA%20Board%20and%20Executive%20Expenses/Q2/BPSAA%20Q2%202023-24%20Executive%20Expense%20Claims%20Report%20-%20M.%20Krakowe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SAA%20Q4%20SE%202%20Executive%20Expense%20Claims%20Repor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mbersportal.hssontario.ca/hccss/Finance/Shared%20Documents/Fiscal%202023-24/Consolidated%20MOH%20Requests/BPSAA%20Board%20and%20Executive%20Expenses/Q2/BPSAA%20Q2%202023-24%20Executive%20Expense%20Claims%20Report%20-%20L%20Twee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 list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 list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37" workbookViewId="0">
      <selection activeCell="G20" sqref="G20:J20"/>
    </sheetView>
  </sheetViews>
  <sheetFormatPr defaultRowHeight="15" x14ac:dyDescent="0.25"/>
  <cols>
    <col min="1" max="1" width="3.28515625" customWidth="1"/>
    <col min="4" max="4" width="15" customWidth="1"/>
    <col min="6" max="6" width="19" customWidth="1"/>
    <col min="11" max="11" width="0.42578125" customWidth="1"/>
  </cols>
  <sheetData>
    <row r="1" spans="1:11" ht="14.45" customHeight="1" x14ac:dyDescent="0.25">
      <c r="A1" s="36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51.7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25">
      <c r="B3" s="21"/>
      <c r="C3" s="21"/>
      <c r="D3" s="21"/>
      <c r="E3" s="21"/>
      <c r="F3" s="21"/>
      <c r="G3" s="21"/>
      <c r="H3" s="21"/>
      <c r="I3" s="21"/>
      <c r="J3" s="21"/>
    </row>
    <row r="4" spans="1:11" ht="14.45" customHeight="1" x14ac:dyDescent="0.25">
      <c r="B4" s="22" t="s">
        <v>0</v>
      </c>
      <c r="C4" s="37" t="s">
        <v>24</v>
      </c>
      <c r="D4" s="38"/>
      <c r="E4" s="38"/>
      <c r="F4" s="38"/>
      <c r="G4" s="21"/>
      <c r="H4" s="21"/>
      <c r="I4" s="21"/>
      <c r="J4" s="21"/>
    </row>
    <row r="5" spans="1:11" x14ac:dyDescent="0.25">
      <c r="B5" s="22"/>
      <c r="C5" s="23"/>
      <c r="D5" s="24"/>
      <c r="E5" s="24"/>
      <c r="F5" s="24"/>
      <c r="G5" s="21"/>
      <c r="H5" s="21"/>
      <c r="I5" s="21"/>
      <c r="J5" s="21"/>
    </row>
    <row r="6" spans="1:11" x14ac:dyDescent="0.25">
      <c r="B6" s="25" t="s">
        <v>1</v>
      </c>
      <c r="C6" s="21" t="s">
        <v>25</v>
      </c>
      <c r="D6" s="21"/>
      <c r="E6" s="21"/>
      <c r="F6" s="21"/>
      <c r="G6" s="21"/>
      <c r="H6" s="21"/>
      <c r="I6" s="21"/>
      <c r="J6" s="21"/>
    </row>
    <row r="7" spans="1:11" x14ac:dyDescent="0.25">
      <c r="B7" s="25"/>
      <c r="C7" s="21"/>
      <c r="D7" s="21"/>
      <c r="E7" s="21"/>
      <c r="F7" s="21"/>
      <c r="G7" s="21"/>
      <c r="H7" s="21"/>
      <c r="I7" s="21"/>
      <c r="J7" s="21"/>
    </row>
    <row r="8" spans="1:11" x14ac:dyDescent="0.25">
      <c r="B8" s="25" t="s">
        <v>2</v>
      </c>
      <c r="C8" s="21"/>
      <c r="D8" s="39" t="s">
        <v>34</v>
      </c>
      <c r="E8" s="39"/>
      <c r="F8" s="39"/>
      <c r="G8" s="21"/>
      <c r="H8" s="21"/>
      <c r="I8" s="21"/>
      <c r="J8" s="21"/>
    </row>
    <row r="9" spans="1:11" x14ac:dyDescent="0.25">
      <c r="B9" s="21"/>
      <c r="C9" s="21"/>
      <c r="D9" s="21"/>
      <c r="E9" s="21"/>
      <c r="F9" s="21"/>
      <c r="G9" s="21"/>
      <c r="H9" s="21"/>
      <c r="I9" s="21"/>
      <c r="J9" s="21"/>
    </row>
    <row r="10" spans="1:11" x14ac:dyDescent="0.25">
      <c r="B10" s="21"/>
      <c r="C10" s="21"/>
      <c r="D10" s="21"/>
      <c r="E10" s="21"/>
      <c r="F10" s="21"/>
      <c r="G10" s="21"/>
      <c r="H10" s="21"/>
      <c r="I10" s="21"/>
      <c r="J10" s="21"/>
    </row>
    <row r="11" spans="1:11" x14ac:dyDescent="0.25">
      <c r="A11" s="2"/>
      <c r="B11" s="40" t="s">
        <v>3</v>
      </c>
      <c r="C11" s="40"/>
      <c r="D11" s="15" t="s">
        <v>4</v>
      </c>
      <c r="E11" s="40" t="s">
        <v>5</v>
      </c>
      <c r="F11" s="40"/>
      <c r="G11" s="40" t="s">
        <v>6</v>
      </c>
      <c r="H11" s="40"/>
      <c r="I11" s="40"/>
      <c r="J11" s="40"/>
      <c r="K11" s="2"/>
    </row>
    <row r="12" spans="1:11" x14ac:dyDescent="0.25">
      <c r="B12" s="32">
        <v>45092</v>
      </c>
      <c r="C12" s="33"/>
      <c r="D12" s="9">
        <v>183.36</v>
      </c>
      <c r="E12" s="33" t="s">
        <v>7</v>
      </c>
      <c r="F12" s="33"/>
      <c r="G12" s="33" t="s">
        <v>32</v>
      </c>
      <c r="H12" s="33"/>
      <c r="I12" s="33"/>
      <c r="J12" s="33"/>
    </row>
    <row r="13" spans="1:11" x14ac:dyDescent="0.25">
      <c r="B13" s="32">
        <v>45097</v>
      </c>
      <c r="C13" s="33"/>
      <c r="D13" s="9">
        <v>114.7</v>
      </c>
      <c r="E13" s="33" t="s">
        <v>7</v>
      </c>
      <c r="F13" s="33"/>
      <c r="G13" s="33" t="s">
        <v>32</v>
      </c>
      <c r="H13" s="33"/>
      <c r="I13" s="33"/>
      <c r="J13" s="33"/>
    </row>
    <row r="14" spans="1:11" x14ac:dyDescent="0.25">
      <c r="B14" s="32">
        <v>45098</v>
      </c>
      <c r="C14" s="33"/>
      <c r="D14" s="9">
        <v>56.28</v>
      </c>
      <c r="E14" s="33" t="s">
        <v>7</v>
      </c>
      <c r="F14" s="33"/>
      <c r="G14" s="33" t="s">
        <v>32</v>
      </c>
      <c r="H14" s="33"/>
      <c r="I14" s="33"/>
      <c r="J14" s="33"/>
    </row>
    <row r="15" spans="1:11" x14ac:dyDescent="0.25">
      <c r="B15" s="32">
        <v>45134</v>
      </c>
      <c r="C15" s="33"/>
      <c r="D15" s="9">
        <v>1069.25</v>
      </c>
      <c r="E15" s="33" t="s">
        <v>35</v>
      </c>
      <c r="F15" s="33"/>
      <c r="G15" s="33" t="s">
        <v>32</v>
      </c>
      <c r="H15" s="33"/>
      <c r="I15" s="33"/>
      <c r="J15" s="33"/>
    </row>
    <row r="16" spans="1:11" x14ac:dyDescent="0.25">
      <c r="B16" s="32">
        <v>45138</v>
      </c>
      <c r="C16" s="33"/>
      <c r="D16" s="9">
        <v>11.06</v>
      </c>
      <c r="E16" s="33" t="s">
        <v>10</v>
      </c>
      <c r="F16" s="33"/>
      <c r="G16" s="33" t="s">
        <v>11</v>
      </c>
      <c r="H16" s="33"/>
      <c r="I16" s="33"/>
      <c r="J16" s="33"/>
    </row>
    <row r="17" spans="2:10" x14ac:dyDescent="0.25">
      <c r="B17" s="32">
        <v>45138</v>
      </c>
      <c r="C17" s="33"/>
      <c r="D17" s="9">
        <v>160</v>
      </c>
      <c r="E17" s="33" t="s">
        <v>29</v>
      </c>
      <c r="F17" s="33"/>
      <c r="G17" s="33" t="s">
        <v>11</v>
      </c>
      <c r="H17" s="33"/>
      <c r="I17" s="33"/>
      <c r="J17" s="33"/>
    </row>
    <row r="18" spans="2:10" x14ac:dyDescent="0.25">
      <c r="B18" s="32">
        <v>45138</v>
      </c>
      <c r="C18" s="33"/>
      <c r="D18" s="9">
        <f>138.99-15.99</f>
        <v>123.00000000000001</v>
      </c>
      <c r="E18" s="33" t="s">
        <v>29</v>
      </c>
      <c r="F18" s="33"/>
      <c r="G18" s="33" t="s">
        <v>11</v>
      </c>
      <c r="H18" s="33"/>
      <c r="I18" s="33"/>
      <c r="J18" s="33"/>
    </row>
    <row r="19" spans="2:10" x14ac:dyDescent="0.25">
      <c r="B19" s="32">
        <v>45138</v>
      </c>
      <c r="C19" s="33"/>
      <c r="D19" s="9">
        <f>12/1.13</f>
        <v>10.619469026548673</v>
      </c>
      <c r="E19" s="33" t="s">
        <v>31</v>
      </c>
      <c r="F19" s="33"/>
      <c r="G19" s="33" t="s">
        <v>11</v>
      </c>
      <c r="H19" s="33"/>
      <c r="I19" s="33"/>
      <c r="J19" s="33"/>
    </row>
    <row r="20" spans="2:10" x14ac:dyDescent="0.25">
      <c r="B20" s="32">
        <v>45138</v>
      </c>
      <c r="C20" s="33"/>
      <c r="D20" s="9">
        <f>12/1.13</f>
        <v>10.619469026548673</v>
      </c>
      <c r="E20" s="33" t="s">
        <v>30</v>
      </c>
      <c r="F20" s="33"/>
      <c r="G20" s="33" t="s">
        <v>11</v>
      </c>
      <c r="H20" s="33"/>
      <c r="I20" s="33"/>
      <c r="J20" s="33"/>
    </row>
    <row r="21" spans="2:10" x14ac:dyDescent="0.25">
      <c r="B21" s="32">
        <v>45155</v>
      </c>
      <c r="C21" s="33"/>
      <c r="D21" s="9">
        <f>12.5/1.13</f>
        <v>11.061946902654869</v>
      </c>
      <c r="E21" s="33" t="s">
        <v>10</v>
      </c>
      <c r="F21" s="33"/>
      <c r="G21" s="33" t="s">
        <v>11</v>
      </c>
      <c r="H21" s="33"/>
      <c r="I21" s="33"/>
      <c r="J21" s="33"/>
    </row>
    <row r="22" spans="2:10" x14ac:dyDescent="0.25">
      <c r="B22" s="32">
        <v>45155</v>
      </c>
      <c r="C22" s="33"/>
      <c r="D22" s="9">
        <f>(268*0.4)/1.13</f>
        <v>94.867256637168154</v>
      </c>
      <c r="E22" s="33" t="s">
        <v>7</v>
      </c>
      <c r="F22" s="33"/>
      <c r="G22" s="33" t="s">
        <v>11</v>
      </c>
      <c r="H22" s="33"/>
      <c r="I22" s="33"/>
      <c r="J22" s="33"/>
    </row>
    <row r="23" spans="2:10" x14ac:dyDescent="0.25">
      <c r="B23" s="32">
        <v>45159</v>
      </c>
      <c r="C23" s="33"/>
      <c r="D23" s="9">
        <f>553.65-63.69</f>
        <v>489.96</v>
      </c>
      <c r="E23" s="33" t="s">
        <v>36</v>
      </c>
      <c r="F23" s="33"/>
      <c r="G23" s="33" t="s">
        <v>32</v>
      </c>
      <c r="H23" s="33"/>
      <c r="I23" s="33"/>
      <c r="J23" s="33"/>
    </row>
    <row r="24" spans="2:10" x14ac:dyDescent="0.25">
      <c r="B24" s="32">
        <v>45159</v>
      </c>
      <c r="C24" s="33"/>
      <c r="D24" s="9">
        <v>39.82</v>
      </c>
      <c r="E24" s="33" t="s">
        <v>10</v>
      </c>
      <c r="F24" s="33"/>
      <c r="G24" s="33" t="s">
        <v>32</v>
      </c>
      <c r="H24" s="33"/>
      <c r="I24" s="33"/>
      <c r="J24" s="33"/>
    </row>
    <row r="25" spans="2:10" x14ac:dyDescent="0.25">
      <c r="B25" s="32">
        <v>45159</v>
      </c>
      <c r="C25" s="33"/>
      <c r="D25" s="9">
        <f>179+7.16</f>
        <v>186.16</v>
      </c>
      <c r="E25" s="33" t="s">
        <v>8</v>
      </c>
      <c r="F25" s="33"/>
      <c r="G25" s="33" t="s">
        <v>32</v>
      </c>
      <c r="H25" s="33"/>
      <c r="I25" s="33"/>
      <c r="J25" s="33"/>
    </row>
    <row r="26" spans="2:10" x14ac:dyDescent="0.25">
      <c r="B26" s="32">
        <v>45159</v>
      </c>
      <c r="C26" s="33"/>
      <c r="D26" s="9">
        <f>(67.21-2.21)/1.13</f>
        <v>57.522123893805315</v>
      </c>
      <c r="E26" s="33" t="s">
        <v>9</v>
      </c>
      <c r="F26" s="33"/>
      <c r="G26" s="33" t="s">
        <v>32</v>
      </c>
      <c r="H26" s="33"/>
      <c r="I26" s="33"/>
      <c r="J26" s="33"/>
    </row>
    <row r="27" spans="2:10" x14ac:dyDescent="0.25">
      <c r="B27" s="32">
        <v>45160</v>
      </c>
      <c r="C27" s="33"/>
      <c r="D27" s="9">
        <v>39.82</v>
      </c>
      <c r="E27" s="33" t="s">
        <v>10</v>
      </c>
      <c r="F27" s="33"/>
      <c r="G27" s="33" t="s">
        <v>32</v>
      </c>
      <c r="H27" s="33"/>
      <c r="I27" s="33"/>
      <c r="J27" s="33"/>
    </row>
    <row r="28" spans="2:10" x14ac:dyDescent="0.25">
      <c r="B28" s="32">
        <v>45160</v>
      </c>
      <c r="C28" s="33"/>
      <c r="D28" s="9">
        <f>182.44+7.3</f>
        <v>189.74</v>
      </c>
      <c r="E28" s="33" t="s">
        <v>8</v>
      </c>
      <c r="F28" s="33"/>
      <c r="G28" s="33" t="s">
        <v>32</v>
      </c>
      <c r="H28" s="33"/>
      <c r="I28" s="33"/>
      <c r="J28" s="33"/>
    </row>
    <row r="29" spans="2:10" x14ac:dyDescent="0.25">
      <c r="B29" s="32">
        <v>45161</v>
      </c>
      <c r="C29" s="33"/>
      <c r="D29" s="9">
        <v>39.82</v>
      </c>
      <c r="E29" s="33" t="s">
        <v>10</v>
      </c>
      <c r="F29" s="33"/>
      <c r="G29" s="33" t="s">
        <v>32</v>
      </c>
      <c r="H29" s="33"/>
      <c r="I29" s="33"/>
      <c r="J29" s="33"/>
    </row>
    <row r="30" spans="2:10" x14ac:dyDescent="0.25">
      <c r="B30" s="32">
        <v>45161</v>
      </c>
      <c r="C30" s="33"/>
      <c r="D30" s="9">
        <f>200+8</f>
        <v>208</v>
      </c>
      <c r="E30" s="33" t="s">
        <v>8</v>
      </c>
      <c r="F30" s="33"/>
      <c r="G30" s="33" t="s">
        <v>32</v>
      </c>
      <c r="H30" s="33"/>
      <c r="I30" s="33"/>
      <c r="J30" s="33"/>
    </row>
    <row r="31" spans="2:10" x14ac:dyDescent="0.25">
      <c r="B31" s="32">
        <v>45161</v>
      </c>
      <c r="C31" s="33"/>
      <c r="D31" s="9">
        <f>58.06/1.13</f>
        <v>51.380530973451336</v>
      </c>
      <c r="E31" s="33" t="s">
        <v>9</v>
      </c>
      <c r="F31" s="33"/>
      <c r="G31" s="33" t="s">
        <v>32</v>
      </c>
      <c r="H31" s="33"/>
      <c r="I31" s="33"/>
      <c r="J31" s="33"/>
    </row>
    <row r="32" spans="2:10" x14ac:dyDescent="0.25">
      <c r="B32" s="32">
        <v>45162</v>
      </c>
      <c r="C32" s="33"/>
      <c r="D32" s="9">
        <v>19.91</v>
      </c>
      <c r="E32" s="33" t="s">
        <v>10</v>
      </c>
      <c r="F32" s="33"/>
      <c r="G32" s="33" t="s">
        <v>32</v>
      </c>
      <c r="H32" s="33"/>
      <c r="I32" s="33"/>
      <c r="J32" s="33"/>
    </row>
    <row r="33" spans="2:10" x14ac:dyDescent="0.25">
      <c r="B33" s="32">
        <v>45162</v>
      </c>
      <c r="C33" s="33"/>
      <c r="D33" s="9">
        <f>24.86-2.86</f>
        <v>22</v>
      </c>
      <c r="E33" s="33" t="s">
        <v>9</v>
      </c>
      <c r="F33" s="33"/>
      <c r="G33" s="33" t="s">
        <v>32</v>
      </c>
      <c r="H33" s="33"/>
      <c r="I33" s="33"/>
      <c r="J33" s="33"/>
    </row>
    <row r="34" spans="2:10" x14ac:dyDescent="0.25">
      <c r="B34" s="32">
        <v>45162</v>
      </c>
      <c r="C34" s="33"/>
      <c r="D34" s="9">
        <f>10/1.13</f>
        <v>8.8495575221238951</v>
      </c>
      <c r="E34" s="33" t="s">
        <v>31</v>
      </c>
      <c r="F34" s="33"/>
      <c r="G34" s="33" t="s">
        <v>32</v>
      </c>
      <c r="H34" s="33"/>
      <c r="I34" s="33"/>
      <c r="J34" s="33"/>
    </row>
    <row r="35" spans="2:10" x14ac:dyDescent="0.25">
      <c r="B35" s="32">
        <v>45175</v>
      </c>
      <c r="C35" s="33"/>
      <c r="D35" s="9">
        <f>(12.5+22.5)/1.13</f>
        <v>30.973451327433633</v>
      </c>
      <c r="E35" s="33" t="s">
        <v>10</v>
      </c>
      <c r="F35" s="33"/>
      <c r="G35" s="33" t="s">
        <v>32</v>
      </c>
      <c r="H35" s="33"/>
      <c r="I35" s="33"/>
      <c r="J35" s="33"/>
    </row>
    <row r="36" spans="2:10" x14ac:dyDescent="0.25">
      <c r="B36" s="32">
        <v>45175</v>
      </c>
      <c r="C36" s="33"/>
      <c r="D36" s="9">
        <f>149+5.96</f>
        <v>154.96</v>
      </c>
      <c r="E36" s="33" t="s">
        <v>8</v>
      </c>
      <c r="F36" s="33"/>
      <c r="G36" s="33" t="s">
        <v>32</v>
      </c>
      <c r="H36" s="33"/>
      <c r="I36" s="33"/>
      <c r="J36" s="33"/>
    </row>
    <row r="37" spans="2:10" x14ac:dyDescent="0.25">
      <c r="B37" s="32">
        <v>45176</v>
      </c>
      <c r="C37" s="33"/>
      <c r="D37" s="9">
        <v>19.91</v>
      </c>
      <c r="E37" s="33" t="s">
        <v>10</v>
      </c>
      <c r="F37" s="33"/>
      <c r="G37" s="33" t="s">
        <v>32</v>
      </c>
      <c r="H37" s="33"/>
      <c r="I37" s="33"/>
      <c r="J37" s="33"/>
    </row>
    <row r="38" spans="2:10" x14ac:dyDescent="0.25">
      <c r="B38" s="32">
        <v>45188</v>
      </c>
      <c r="C38" s="33"/>
      <c r="D38" s="9">
        <v>19.91</v>
      </c>
      <c r="E38" s="33" t="s">
        <v>10</v>
      </c>
      <c r="F38" s="33"/>
      <c r="G38" s="33" t="s">
        <v>11</v>
      </c>
      <c r="H38" s="33"/>
      <c r="I38" s="33"/>
      <c r="J38" s="33"/>
    </row>
    <row r="39" spans="2:10" x14ac:dyDescent="0.25">
      <c r="B39" s="32">
        <v>45188</v>
      </c>
      <c r="C39" s="33"/>
      <c r="D39" s="9">
        <v>173</v>
      </c>
      <c r="E39" s="33" t="s">
        <v>29</v>
      </c>
      <c r="F39" s="33"/>
      <c r="G39" s="33" t="s">
        <v>11</v>
      </c>
      <c r="H39" s="33"/>
      <c r="I39" s="33"/>
      <c r="J39" s="33"/>
    </row>
    <row r="40" spans="2:10" x14ac:dyDescent="0.25">
      <c r="B40" s="32">
        <v>45188</v>
      </c>
      <c r="C40" s="33"/>
      <c r="D40" s="9">
        <v>7.13</v>
      </c>
      <c r="E40" s="33" t="s">
        <v>30</v>
      </c>
      <c r="F40" s="33"/>
      <c r="G40" s="33" t="s">
        <v>11</v>
      </c>
      <c r="H40" s="33"/>
      <c r="I40" s="33"/>
      <c r="J40" s="33"/>
    </row>
    <row r="41" spans="2:10" x14ac:dyDescent="0.25">
      <c r="B41" s="32">
        <v>45189</v>
      </c>
      <c r="C41" s="33"/>
      <c r="D41" s="9">
        <v>19.91</v>
      </c>
      <c r="E41" s="33" t="s">
        <v>10</v>
      </c>
      <c r="F41" s="33"/>
      <c r="G41" s="33" t="s">
        <v>11</v>
      </c>
      <c r="H41" s="33"/>
      <c r="I41" s="33"/>
      <c r="J41" s="33"/>
    </row>
    <row r="42" spans="2:10" x14ac:dyDescent="0.25">
      <c r="B42" s="32">
        <v>45189</v>
      </c>
      <c r="C42" s="33"/>
      <c r="D42" s="9">
        <f>429*2+25.74*2</f>
        <v>909.48</v>
      </c>
      <c r="E42" s="33" t="s">
        <v>8</v>
      </c>
      <c r="F42" s="33"/>
      <c r="G42" s="33" t="s">
        <v>11</v>
      </c>
      <c r="H42" s="33"/>
      <c r="I42" s="33"/>
      <c r="J42" s="33"/>
    </row>
    <row r="43" spans="2:10" x14ac:dyDescent="0.25">
      <c r="B43" s="32">
        <v>45189</v>
      </c>
      <c r="C43" s="33"/>
      <c r="D43" s="9">
        <f>11.63/1.13</f>
        <v>10.292035398230091</v>
      </c>
      <c r="E43" s="33" t="s">
        <v>30</v>
      </c>
      <c r="F43" s="33"/>
      <c r="G43" s="33" t="s">
        <v>11</v>
      </c>
      <c r="H43" s="33"/>
      <c r="I43" s="33"/>
      <c r="J43" s="33"/>
    </row>
    <row r="44" spans="2:10" x14ac:dyDescent="0.25">
      <c r="B44" s="32">
        <v>45189</v>
      </c>
      <c r="C44" s="33"/>
      <c r="D44" s="9">
        <f>24.1/1.13</f>
        <v>21.327433628318587</v>
      </c>
      <c r="E44" s="33" t="s">
        <v>30</v>
      </c>
      <c r="F44" s="33"/>
      <c r="G44" s="33" t="s">
        <v>28</v>
      </c>
      <c r="H44" s="33"/>
      <c r="I44" s="33"/>
      <c r="J44" s="33"/>
    </row>
    <row r="45" spans="2:10" x14ac:dyDescent="0.25">
      <c r="B45" s="32">
        <v>45190</v>
      </c>
      <c r="C45" s="33"/>
      <c r="D45" s="9">
        <f>(10+12.5)/1.13</f>
        <v>19.911504424778762</v>
      </c>
      <c r="E45" s="33" t="s">
        <v>10</v>
      </c>
      <c r="F45" s="33"/>
      <c r="G45" s="33" t="s">
        <v>28</v>
      </c>
      <c r="H45" s="33"/>
      <c r="I45" s="33"/>
      <c r="J45" s="33"/>
    </row>
    <row r="46" spans="2:10" x14ac:dyDescent="0.25">
      <c r="B46" s="32">
        <v>45190</v>
      </c>
      <c r="C46" s="33"/>
      <c r="D46" s="9">
        <f>20/1.13</f>
        <v>17.69911504424779</v>
      </c>
      <c r="E46" s="33" t="s">
        <v>30</v>
      </c>
      <c r="F46" s="33"/>
      <c r="G46" s="33" t="s">
        <v>28</v>
      </c>
      <c r="H46" s="33"/>
      <c r="I46" s="33"/>
      <c r="J46" s="33"/>
    </row>
    <row r="47" spans="2:10" x14ac:dyDescent="0.25">
      <c r="B47" s="32">
        <v>45190</v>
      </c>
      <c r="C47" s="33"/>
      <c r="D47" s="9">
        <f>20/1.13</f>
        <v>17.69911504424779</v>
      </c>
      <c r="E47" s="33" t="s">
        <v>30</v>
      </c>
      <c r="F47" s="33"/>
      <c r="G47" s="33" t="s">
        <v>28</v>
      </c>
      <c r="H47" s="33"/>
      <c r="I47" s="33"/>
      <c r="J47" s="33"/>
    </row>
    <row r="48" spans="2:10" x14ac:dyDescent="0.25">
      <c r="B48" s="32">
        <v>45193</v>
      </c>
      <c r="C48" s="33"/>
      <c r="D48" s="9">
        <v>19.91</v>
      </c>
      <c r="E48" s="33" t="s">
        <v>10</v>
      </c>
      <c r="F48" s="33"/>
      <c r="G48" s="33" t="s">
        <v>32</v>
      </c>
      <c r="H48" s="33"/>
      <c r="I48" s="33"/>
      <c r="J48" s="33"/>
    </row>
    <row r="49" spans="2:10" x14ac:dyDescent="0.25">
      <c r="B49" s="32">
        <v>45193</v>
      </c>
      <c r="C49" s="33"/>
      <c r="D49" s="9">
        <f>129+5.16</f>
        <v>134.16</v>
      </c>
      <c r="E49" s="33" t="s">
        <v>8</v>
      </c>
      <c r="F49" s="33"/>
      <c r="G49" s="33" t="s">
        <v>32</v>
      </c>
      <c r="H49" s="33"/>
      <c r="I49" s="33"/>
      <c r="J49" s="33"/>
    </row>
    <row r="50" spans="2:10" x14ac:dyDescent="0.25">
      <c r="B50" s="32">
        <v>45194</v>
      </c>
      <c r="C50" s="33"/>
      <c r="D50" s="9">
        <v>28.76</v>
      </c>
      <c r="E50" s="33" t="s">
        <v>10</v>
      </c>
      <c r="F50" s="33"/>
      <c r="G50" s="33" t="s">
        <v>32</v>
      </c>
      <c r="H50" s="33"/>
      <c r="I50" s="33"/>
      <c r="J50" s="33"/>
    </row>
    <row r="51" spans="2:10" x14ac:dyDescent="0.25">
      <c r="B51" s="32">
        <v>45194</v>
      </c>
      <c r="C51" s="33"/>
      <c r="D51" s="9">
        <f>199+7.96</f>
        <v>206.96</v>
      </c>
      <c r="E51" s="33" t="s">
        <v>8</v>
      </c>
      <c r="F51" s="33"/>
      <c r="G51" s="33" t="s">
        <v>32</v>
      </c>
      <c r="H51" s="33"/>
      <c r="I51" s="33"/>
      <c r="J51" s="33"/>
    </row>
    <row r="52" spans="2:10" x14ac:dyDescent="0.25">
      <c r="B52" s="32">
        <v>45195</v>
      </c>
      <c r="C52" s="33"/>
      <c r="D52" s="9">
        <v>30.97</v>
      </c>
      <c r="E52" s="33" t="s">
        <v>10</v>
      </c>
      <c r="F52" s="33"/>
      <c r="G52" s="33" t="s">
        <v>32</v>
      </c>
      <c r="H52" s="33"/>
      <c r="I52" s="33"/>
      <c r="J52" s="33"/>
    </row>
    <row r="53" spans="2:10" x14ac:dyDescent="0.25">
      <c r="B53" s="32">
        <v>45195</v>
      </c>
      <c r="C53" s="33"/>
      <c r="D53" s="9">
        <f>129+5.16</f>
        <v>134.16</v>
      </c>
      <c r="E53" s="33" t="s">
        <v>8</v>
      </c>
      <c r="F53" s="33"/>
      <c r="G53" s="33" t="s">
        <v>32</v>
      </c>
      <c r="H53" s="33"/>
      <c r="I53" s="33"/>
      <c r="J53" s="33"/>
    </row>
    <row r="54" spans="2:10" x14ac:dyDescent="0.25">
      <c r="B54" s="32">
        <v>45196</v>
      </c>
      <c r="C54" s="33"/>
      <c r="D54" s="9">
        <f>22.5/1.13</f>
        <v>19.911504424778762</v>
      </c>
      <c r="E54" s="33" t="s">
        <v>10</v>
      </c>
      <c r="F54" s="33"/>
      <c r="G54" s="33" t="s">
        <v>32</v>
      </c>
      <c r="H54" s="33"/>
      <c r="I54" s="33"/>
      <c r="J54" s="33"/>
    </row>
    <row r="55" spans="2:10" x14ac:dyDescent="0.25">
      <c r="B55" s="32">
        <v>45196</v>
      </c>
      <c r="C55" s="33"/>
      <c r="D55" s="9">
        <f>144+5.76</f>
        <v>149.76</v>
      </c>
      <c r="E55" s="33" t="s">
        <v>8</v>
      </c>
      <c r="F55" s="33"/>
      <c r="G55" s="33" t="s">
        <v>32</v>
      </c>
      <c r="H55" s="33"/>
      <c r="I55" s="33"/>
      <c r="J55" s="33"/>
    </row>
    <row r="56" spans="2:10" x14ac:dyDescent="0.25">
      <c r="B56" s="32">
        <v>45197</v>
      </c>
      <c r="C56" s="33"/>
      <c r="D56" s="9">
        <v>30.97</v>
      </c>
      <c r="E56" s="33" t="s">
        <v>10</v>
      </c>
      <c r="F56" s="33"/>
      <c r="G56" s="33" t="s">
        <v>32</v>
      </c>
      <c r="H56" s="33"/>
      <c r="I56" s="33"/>
      <c r="J56" s="33"/>
    </row>
    <row r="57" spans="2:10" x14ac:dyDescent="0.25">
      <c r="B57" s="32">
        <v>45197</v>
      </c>
      <c r="C57" s="33"/>
      <c r="D57" s="9">
        <f>147+5.88</f>
        <v>152.88</v>
      </c>
      <c r="E57" s="33" t="s">
        <v>8</v>
      </c>
      <c r="F57" s="33"/>
      <c r="G57" s="33" t="s">
        <v>32</v>
      </c>
      <c r="H57" s="33"/>
      <c r="I57" s="33"/>
      <c r="J57" s="33"/>
    </row>
    <row r="58" spans="2:10" x14ac:dyDescent="0.25">
      <c r="B58" s="32">
        <v>45198</v>
      </c>
      <c r="C58" s="33"/>
      <c r="D58" s="9">
        <v>11.06</v>
      </c>
      <c r="E58" s="33" t="s">
        <v>10</v>
      </c>
      <c r="F58" s="33"/>
      <c r="G58" s="33" t="s">
        <v>32</v>
      </c>
      <c r="H58" s="33"/>
      <c r="I58" s="33"/>
      <c r="J58" s="33"/>
    </row>
    <row r="59" spans="2:10" x14ac:dyDescent="0.25">
      <c r="B59" s="34" t="s">
        <v>37</v>
      </c>
      <c r="C59" s="34"/>
      <c r="D59" s="20">
        <f>SUM(D12:D58)</f>
        <v>5539.5045132743389</v>
      </c>
      <c r="E59" s="35"/>
      <c r="F59" s="35"/>
      <c r="G59" s="35"/>
      <c r="H59" s="35"/>
      <c r="I59" s="35"/>
      <c r="J59" s="35"/>
    </row>
  </sheetData>
  <mergeCells count="150">
    <mergeCell ref="B43:C43"/>
    <mergeCell ref="E43:F43"/>
    <mergeCell ref="G43:J43"/>
    <mergeCell ref="B44:C44"/>
    <mergeCell ref="E44:F44"/>
    <mergeCell ref="G44:J44"/>
    <mergeCell ref="B41:C41"/>
    <mergeCell ref="E41:F41"/>
    <mergeCell ref="G41:J41"/>
    <mergeCell ref="B42:C42"/>
    <mergeCell ref="E42:F42"/>
    <mergeCell ref="G42:J42"/>
    <mergeCell ref="B39:C39"/>
    <mergeCell ref="E39:F39"/>
    <mergeCell ref="G39:J39"/>
    <mergeCell ref="B40:C40"/>
    <mergeCell ref="E40:F40"/>
    <mergeCell ref="G40:J40"/>
    <mergeCell ref="B37:C37"/>
    <mergeCell ref="E37:F37"/>
    <mergeCell ref="G37:J37"/>
    <mergeCell ref="B38:C38"/>
    <mergeCell ref="E38:F38"/>
    <mergeCell ref="G38:J38"/>
    <mergeCell ref="B35:C35"/>
    <mergeCell ref="E35:F35"/>
    <mergeCell ref="G35:J35"/>
    <mergeCell ref="B36:C36"/>
    <mergeCell ref="E36:F36"/>
    <mergeCell ref="G36:J36"/>
    <mergeCell ref="B33:C33"/>
    <mergeCell ref="E33:F33"/>
    <mergeCell ref="G33:J33"/>
    <mergeCell ref="B34:C34"/>
    <mergeCell ref="E34:F34"/>
    <mergeCell ref="G34:J34"/>
    <mergeCell ref="B31:C31"/>
    <mergeCell ref="E31:F31"/>
    <mergeCell ref="G31:J31"/>
    <mergeCell ref="B32:C32"/>
    <mergeCell ref="E32:F32"/>
    <mergeCell ref="G32:J32"/>
    <mergeCell ref="B29:C29"/>
    <mergeCell ref="E29:F29"/>
    <mergeCell ref="G29:J29"/>
    <mergeCell ref="B30:C30"/>
    <mergeCell ref="E30:F30"/>
    <mergeCell ref="G30:J30"/>
    <mergeCell ref="B27:C27"/>
    <mergeCell ref="E27:F27"/>
    <mergeCell ref="G27:J27"/>
    <mergeCell ref="B28:C28"/>
    <mergeCell ref="E28:F28"/>
    <mergeCell ref="G28:J28"/>
    <mergeCell ref="A1:K2"/>
    <mergeCell ref="C4:F4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6:C26"/>
    <mergeCell ref="E26:F26"/>
    <mergeCell ref="G26:J26"/>
    <mergeCell ref="B24:C24"/>
    <mergeCell ref="E24:F24"/>
    <mergeCell ref="G24:J24"/>
    <mergeCell ref="B25:C25"/>
    <mergeCell ref="E25:F25"/>
    <mergeCell ref="G25:J25"/>
    <mergeCell ref="B45:C45"/>
    <mergeCell ref="E45:F45"/>
    <mergeCell ref="G45:J45"/>
    <mergeCell ref="B46:C46"/>
    <mergeCell ref="E46:F46"/>
    <mergeCell ref="G46:J46"/>
    <mergeCell ref="B47:C47"/>
    <mergeCell ref="E47:F47"/>
    <mergeCell ref="G47:J47"/>
    <mergeCell ref="B48:C48"/>
    <mergeCell ref="E48:F48"/>
    <mergeCell ref="G48:J48"/>
    <mergeCell ref="B49:C49"/>
    <mergeCell ref="E49:F49"/>
    <mergeCell ref="G49:J49"/>
    <mergeCell ref="B50:C50"/>
    <mergeCell ref="E50:F50"/>
    <mergeCell ref="G50:J50"/>
    <mergeCell ref="B51:C51"/>
    <mergeCell ref="E51:F51"/>
    <mergeCell ref="G51:J51"/>
    <mergeCell ref="B52:C52"/>
    <mergeCell ref="E52:F52"/>
    <mergeCell ref="G52:J52"/>
    <mergeCell ref="B53:C53"/>
    <mergeCell ref="E53:F53"/>
    <mergeCell ref="G53:J53"/>
    <mergeCell ref="B54:C54"/>
    <mergeCell ref="E54:F54"/>
    <mergeCell ref="G54:J54"/>
    <mergeCell ref="B55:C55"/>
    <mergeCell ref="E55:F55"/>
    <mergeCell ref="G55:J55"/>
    <mergeCell ref="B56:C56"/>
    <mergeCell ref="E56:F56"/>
    <mergeCell ref="G56:J56"/>
    <mergeCell ref="B57:C57"/>
    <mergeCell ref="E57:F57"/>
    <mergeCell ref="G57:J57"/>
    <mergeCell ref="B58:C58"/>
    <mergeCell ref="E58:F58"/>
    <mergeCell ref="G58:J58"/>
    <mergeCell ref="B59:C59"/>
    <mergeCell ref="E59:F59"/>
    <mergeCell ref="G59:J5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Expenses/Q2/[BPSAA Q2 2023-24 Executive Expense Claims Report - C Martineau.xlsx]dropdown lists'!#REF!</xm:f>
          </x14:formula1>
          <xm:sqref>G12:J59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Expenses/Q2/[BPSAA Q2 2023-24 Executive Expense Claims Report - C Martineau.xlsx]dropdown lists'!#REF!</xm:f>
          </x14:formula1>
          <xm:sqref>E12:F58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Expenses/Q2/[BPSAA Q2 2023-24 Executive Expense Claims Report - C Martineau.xlsx]dropdown lists'!#REF!</xm:f>
          </x14:formula1>
          <xm:sqref>E59:F59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opLeftCell="A10" zoomScaleNormal="100" workbookViewId="0">
      <selection activeCell="D12" sqref="D12:D23"/>
    </sheetView>
  </sheetViews>
  <sheetFormatPr defaultRowHeight="15" x14ac:dyDescent="0.25"/>
  <cols>
    <col min="1" max="1" width="4.7109375" customWidth="1"/>
    <col min="2" max="3" width="10.7109375" customWidth="1"/>
    <col min="4" max="6" width="12.7109375" customWidth="1"/>
    <col min="11" max="11" width="0.42578125" customWidth="1"/>
  </cols>
  <sheetData>
    <row r="1" spans="1:11" s="1" customFormat="1" ht="32.1" customHeight="1" x14ac:dyDescent="0.25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s="1" customFormat="1" ht="32.1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 x14ac:dyDescent="0.25">
      <c r="B4" s="2" t="s">
        <v>0</v>
      </c>
      <c r="C4" s="53" t="s">
        <v>12</v>
      </c>
      <c r="D4" s="53"/>
      <c r="E4" s="53"/>
      <c r="F4" s="53"/>
    </row>
    <row r="5" spans="1:11" x14ac:dyDescent="0.25">
      <c r="B5" s="2"/>
    </row>
    <row r="6" spans="1:11" x14ac:dyDescent="0.25">
      <c r="B6" s="2" t="s">
        <v>1</v>
      </c>
      <c r="C6" s="53" t="s">
        <v>13</v>
      </c>
      <c r="D6" s="53"/>
      <c r="E6" s="53"/>
      <c r="F6" s="53"/>
    </row>
    <row r="7" spans="1:11" x14ac:dyDescent="0.25">
      <c r="B7" s="2"/>
    </row>
    <row r="8" spans="1:11" x14ac:dyDescent="0.25">
      <c r="B8" s="2" t="s">
        <v>2</v>
      </c>
      <c r="D8" s="53" t="s">
        <v>34</v>
      </c>
      <c r="E8" s="53"/>
      <c r="F8" s="53"/>
    </row>
    <row r="11" spans="1:11" s="2" customFormat="1" ht="23.25" customHeight="1" x14ac:dyDescent="0.25">
      <c r="B11" s="40" t="s">
        <v>3</v>
      </c>
      <c r="C11" s="40"/>
      <c r="D11" s="15" t="s">
        <v>38</v>
      </c>
      <c r="E11" s="49" t="s">
        <v>5</v>
      </c>
      <c r="F11" s="51"/>
      <c r="G11" s="49" t="s">
        <v>6</v>
      </c>
      <c r="H11" s="50"/>
      <c r="I11" s="50"/>
      <c r="J11" s="51"/>
    </row>
    <row r="12" spans="1:11" ht="17.45" customHeight="1" x14ac:dyDescent="0.25">
      <c r="B12" s="41">
        <v>45159</v>
      </c>
      <c r="C12" s="42"/>
      <c r="D12" s="19">
        <f>(56.35+3.85)/1.13</f>
        <v>53.274336283185846</v>
      </c>
      <c r="E12" s="43" t="s">
        <v>7</v>
      </c>
      <c r="F12" s="44"/>
      <c r="G12" s="43" t="s">
        <v>32</v>
      </c>
      <c r="H12" s="45"/>
      <c r="I12" s="45"/>
      <c r="J12" s="44"/>
    </row>
    <row r="13" spans="1:11" ht="17.45" customHeight="1" x14ac:dyDescent="0.25">
      <c r="B13" s="41">
        <v>45159</v>
      </c>
      <c r="C13" s="42"/>
      <c r="D13" s="19">
        <f>(49.86)/1.13</f>
        <v>44.123893805309741</v>
      </c>
      <c r="E13" s="43" t="s">
        <v>9</v>
      </c>
      <c r="F13" s="44"/>
      <c r="G13" s="43" t="s">
        <v>32</v>
      </c>
      <c r="H13" s="45"/>
      <c r="I13" s="45"/>
      <c r="J13" s="44"/>
    </row>
    <row r="14" spans="1:11" ht="17.45" customHeight="1" x14ac:dyDescent="0.25">
      <c r="B14" s="41">
        <v>45159</v>
      </c>
      <c r="C14" s="42"/>
      <c r="D14" s="19">
        <f>45/1.13</f>
        <v>39.823008849557525</v>
      </c>
      <c r="E14" s="43" t="s">
        <v>10</v>
      </c>
      <c r="F14" s="44"/>
      <c r="G14" s="43" t="s">
        <v>32</v>
      </c>
      <c r="H14" s="45"/>
      <c r="I14" s="45"/>
      <c r="J14" s="44"/>
    </row>
    <row r="15" spans="1:11" ht="17.45" customHeight="1" x14ac:dyDescent="0.25">
      <c r="B15" s="41">
        <v>45160</v>
      </c>
      <c r="C15" s="42"/>
      <c r="D15" s="19">
        <f>(4.55+24.15+0.7)/1.13</f>
        <v>26.017699115044248</v>
      </c>
      <c r="E15" s="43" t="s">
        <v>7</v>
      </c>
      <c r="F15" s="44"/>
      <c r="G15" s="43" t="s">
        <v>32</v>
      </c>
      <c r="H15" s="45"/>
      <c r="I15" s="45"/>
      <c r="J15" s="44"/>
    </row>
    <row r="16" spans="1:11" ht="17.45" customHeight="1" x14ac:dyDescent="0.25">
      <c r="B16" s="41">
        <v>45160</v>
      </c>
      <c r="C16" s="42"/>
      <c r="D16" s="19">
        <f>(8.06)/1.13</f>
        <v>7.1327433628318593</v>
      </c>
      <c r="E16" s="43" t="s">
        <v>9</v>
      </c>
      <c r="F16" s="44"/>
      <c r="G16" s="43" t="s">
        <v>32</v>
      </c>
      <c r="H16" s="45"/>
      <c r="I16" s="45"/>
      <c r="J16" s="44"/>
    </row>
    <row r="17" spans="2:10" ht="17.45" customHeight="1" x14ac:dyDescent="0.25">
      <c r="B17" s="41">
        <v>45160</v>
      </c>
      <c r="C17" s="42"/>
      <c r="D17" s="19">
        <f>216.31-0.93-23.27</f>
        <v>192.10999999999999</v>
      </c>
      <c r="E17" s="43" t="s">
        <v>8</v>
      </c>
      <c r="F17" s="44"/>
      <c r="G17" s="43" t="s">
        <v>32</v>
      </c>
      <c r="H17" s="45"/>
      <c r="I17" s="45"/>
      <c r="J17" s="44"/>
    </row>
    <row r="18" spans="2:10" ht="17.45" customHeight="1" x14ac:dyDescent="0.25">
      <c r="B18" s="41">
        <v>45160</v>
      </c>
      <c r="C18" s="42"/>
      <c r="D18" s="19">
        <f>45/1.13</f>
        <v>39.823008849557525</v>
      </c>
      <c r="E18" s="43" t="s">
        <v>10</v>
      </c>
      <c r="F18" s="44"/>
      <c r="G18" s="43" t="s">
        <v>32</v>
      </c>
      <c r="H18" s="45"/>
      <c r="I18" s="45"/>
      <c r="J18" s="44"/>
    </row>
    <row r="19" spans="2:10" ht="17.45" customHeight="1" x14ac:dyDescent="0.25">
      <c r="B19" s="41">
        <v>45161</v>
      </c>
      <c r="C19" s="42"/>
      <c r="D19" s="19">
        <f>220.75-23.72</f>
        <v>197.03</v>
      </c>
      <c r="E19" s="43" t="s">
        <v>8</v>
      </c>
      <c r="F19" s="44"/>
      <c r="G19" s="43" t="s">
        <v>32</v>
      </c>
      <c r="H19" s="45"/>
      <c r="I19" s="45"/>
      <c r="J19" s="44"/>
    </row>
    <row r="20" spans="2:10" ht="17.45" customHeight="1" x14ac:dyDescent="0.25">
      <c r="B20" s="41">
        <v>45161</v>
      </c>
      <c r="C20" s="42"/>
      <c r="D20" s="19">
        <f>(18.9+14.35+59.5)/1.13</f>
        <v>82.079646017699119</v>
      </c>
      <c r="E20" s="43" t="s">
        <v>7</v>
      </c>
      <c r="F20" s="44"/>
      <c r="G20" s="43" t="s">
        <v>32</v>
      </c>
      <c r="H20" s="45"/>
      <c r="I20" s="45"/>
      <c r="J20" s="44"/>
    </row>
    <row r="21" spans="2:10" ht="17.45" customHeight="1" x14ac:dyDescent="0.25">
      <c r="B21" s="41">
        <v>45161</v>
      </c>
      <c r="C21" s="42"/>
      <c r="D21" s="19">
        <f>(69.83)/1.13</f>
        <v>61.796460176991154</v>
      </c>
      <c r="E21" s="43" t="s">
        <v>9</v>
      </c>
      <c r="F21" s="44"/>
      <c r="G21" s="43" t="s">
        <v>32</v>
      </c>
      <c r="H21" s="45"/>
      <c r="I21" s="45"/>
      <c r="J21" s="44"/>
    </row>
    <row r="22" spans="2:10" ht="17.45" customHeight="1" x14ac:dyDescent="0.25">
      <c r="B22" s="41">
        <v>45161</v>
      </c>
      <c r="C22" s="42"/>
      <c r="D22" s="19">
        <f>25/1.13</f>
        <v>22.123893805309738</v>
      </c>
      <c r="E22" s="43" t="s">
        <v>10</v>
      </c>
      <c r="F22" s="44"/>
      <c r="G22" s="43" t="s">
        <v>32</v>
      </c>
      <c r="H22" s="45"/>
      <c r="I22" s="45"/>
      <c r="J22" s="44"/>
    </row>
    <row r="23" spans="2:10" ht="17.45" customHeight="1" x14ac:dyDescent="0.25">
      <c r="B23" s="46">
        <v>45162</v>
      </c>
      <c r="C23" s="47"/>
      <c r="D23" s="26">
        <f>(10.5+10.5)/1.13</f>
        <v>18.584070796460178</v>
      </c>
      <c r="E23" s="48" t="s">
        <v>7</v>
      </c>
      <c r="F23" s="48"/>
      <c r="G23" s="48" t="s">
        <v>32</v>
      </c>
      <c r="H23" s="48"/>
      <c r="I23" s="48"/>
      <c r="J23" s="48"/>
    </row>
    <row r="24" spans="2:10" ht="17.45" customHeight="1" x14ac:dyDescent="0.25">
      <c r="B24" s="27" t="s">
        <v>37</v>
      </c>
      <c r="C24" s="29"/>
      <c r="D24" s="30">
        <f>SUM(D12:D23)</f>
        <v>783.91876106194695</v>
      </c>
      <c r="E24" s="31"/>
      <c r="F24" s="28"/>
      <c r="G24" s="31"/>
      <c r="H24" s="28"/>
      <c r="I24" s="28"/>
      <c r="J24" s="29"/>
    </row>
  </sheetData>
  <mergeCells count="43">
    <mergeCell ref="G11:J11"/>
    <mergeCell ref="A1:K2"/>
    <mergeCell ref="B12:C12"/>
    <mergeCell ref="E12:F12"/>
    <mergeCell ref="G12:J12"/>
    <mergeCell ref="C4:F4"/>
    <mergeCell ref="C6:F6"/>
    <mergeCell ref="D8:F8"/>
    <mergeCell ref="B11:C11"/>
    <mergeCell ref="E11:F11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23:C23"/>
    <mergeCell ref="E23:F23"/>
    <mergeCell ref="G23:J23"/>
    <mergeCell ref="E21:F21"/>
    <mergeCell ref="G21:J21"/>
    <mergeCell ref="B22:C22"/>
    <mergeCell ref="E22:F22"/>
    <mergeCell ref="G22:J22"/>
    <mergeCell ref="B20:C20"/>
    <mergeCell ref="E20:F20"/>
    <mergeCell ref="G20:J20"/>
    <mergeCell ref="B21:C21"/>
    <mergeCell ref="B18:C18"/>
    <mergeCell ref="E18:F18"/>
    <mergeCell ref="G18:J18"/>
    <mergeCell ref="B19:C19"/>
    <mergeCell ref="E19:F19"/>
    <mergeCell ref="G19:J19"/>
  </mergeCells>
  <printOptions horizontalCentered="1"/>
  <pageMargins left="0.7" right="0.7" top="0.75" bottom="0.75" header="0.3" footer="0.3"/>
  <pageSetup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'F:\Monthly Reporting\2324 Financial Statements\6. September 2023-24\Reports\[BPSAA Q2 2023-24 CE Executive Expense Claims Report_Lisa _Burden -Working copy.xlsx]dropdown lists'!#REF!</xm:f>
          </x14:formula1>
          <xm:sqref>E12:F23</xm:sqref>
        </x14:dataValidation>
        <x14:dataValidation type="list" allowBlank="1" showInputMessage="1" showErrorMessage="1">
          <x14:formula1>
            <xm:f>'F:\Monthly Reporting\2324 Financial Statements\6. September 2023-24\Reports\[BPSAA Q2 2023-24 CE Executive Expense Claims Report_Lisa _Burden -Working copy.xlsx]dropdown lists'!#REF!</xm:f>
          </x14:formula1>
          <xm:sqref>G12:J23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4" workbookViewId="0">
      <selection activeCell="G20" sqref="G20:J20"/>
    </sheetView>
  </sheetViews>
  <sheetFormatPr defaultRowHeight="15" x14ac:dyDescent="0.25"/>
  <cols>
    <col min="1" max="1" width="2.140625" customWidth="1"/>
    <col min="11" max="11" width="0.7109375" customWidth="1"/>
  </cols>
  <sheetData>
    <row r="1" spans="1:11" ht="54" customHeight="1" x14ac:dyDescent="0.2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4.4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 ht="14.45" customHeight="1" x14ac:dyDescent="0.25">
      <c r="B4" s="6" t="s">
        <v>0</v>
      </c>
      <c r="C4" s="66" t="s">
        <v>16</v>
      </c>
      <c r="D4" s="67"/>
      <c r="E4" s="67"/>
      <c r="F4" s="67"/>
      <c r="G4" s="68"/>
      <c r="H4" s="68"/>
      <c r="I4" s="68"/>
      <c r="J4" s="68"/>
    </row>
    <row r="5" spans="1:11" x14ac:dyDescent="0.25">
      <c r="B5" s="6"/>
      <c r="C5" s="16"/>
      <c r="D5" s="17"/>
      <c r="E5" s="17"/>
      <c r="F5" s="17"/>
      <c r="G5" s="18"/>
      <c r="H5" s="18"/>
      <c r="I5" s="18"/>
      <c r="J5" s="18"/>
    </row>
    <row r="6" spans="1:11" ht="14.45" customHeight="1" x14ac:dyDescent="0.25">
      <c r="B6" s="6" t="s">
        <v>1</v>
      </c>
      <c r="C6" s="66" t="s">
        <v>17</v>
      </c>
      <c r="D6" s="68"/>
      <c r="E6" s="68"/>
      <c r="F6" s="68"/>
      <c r="G6" s="68"/>
      <c r="H6" s="68"/>
      <c r="I6" s="68"/>
      <c r="J6" s="18"/>
    </row>
    <row r="7" spans="1:11" x14ac:dyDescent="0.25">
      <c r="B7" s="2"/>
    </row>
    <row r="8" spans="1:11" x14ac:dyDescent="0.25">
      <c r="B8" s="2" t="s">
        <v>2</v>
      </c>
      <c r="D8" s="53" t="s">
        <v>34</v>
      </c>
      <c r="E8" s="53"/>
      <c r="F8" s="53"/>
    </row>
    <row r="11" spans="1:11" x14ac:dyDescent="0.25">
      <c r="A11" s="2"/>
      <c r="B11" s="40" t="s">
        <v>3</v>
      </c>
      <c r="C11" s="40"/>
      <c r="D11" s="15" t="s">
        <v>4</v>
      </c>
      <c r="E11" s="40" t="s">
        <v>5</v>
      </c>
      <c r="F11" s="40"/>
      <c r="G11" s="40" t="s">
        <v>6</v>
      </c>
      <c r="H11" s="40"/>
      <c r="I11" s="40"/>
      <c r="J11" s="40"/>
      <c r="K11" s="2"/>
    </row>
    <row r="12" spans="1:11" x14ac:dyDescent="0.25">
      <c r="B12" s="64">
        <v>45063</v>
      </c>
      <c r="C12" s="65"/>
      <c r="D12" s="7">
        <v>33.04</v>
      </c>
      <c r="E12" s="35" t="s">
        <v>7</v>
      </c>
      <c r="F12" s="35"/>
      <c r="G12" s="35" t="s">
        <v>11</v>
      </c>
      <c r="H12" s="35"/>
      <c r="I12" s="35"/>
      <c r="J12" s="35"/>
    </row>
    <row r="13" spans="1:11" x14ac:dyDescent="0.25">
      <c r="B13" s="64">
        <v>45063</v>
      </c>
      <c r="C13" s="65"/>
      <c r="D13" s="8">
        <v>54.51</v>
      </c>
      <c r="E13" s="33" t="s">
        <v>9</v>
      </c>
      <c r="F13" s="33"/>
      <c r="G13" s="33" t="s">
        <v>11</v>
      </c>
      <c r="H13" s="33"/>
      <c r="I13" s="33"/>
      <c r="J13" s="33"/>
    </row>
    <row r="14" spans="1:11" x14ac:dyDescent="0.25">
      <c r="B14" s="61"/>
      <c r="C14" s="62"/>
      <c r="D14" s="12"/>
      <c r="E14" s="63"/>
      <c r="F14" s="63"/>
      <c r="G14" s="63"/>
      <c r="H14" s="63"/>
      <c r="I14" s="63"/>
      <c r="J14" s="63"/>
    </row>
    <row r="15" spans="1:11" x14ac:dyDescent="0.25">
      <c r="B15" s="56"/>
      <c r="C15" s="56"/>
      <c r="D15" s="3"/>
      <c r="E15" s="57"/>
      <c r="F15" s="57"/>
      <c r="G15" s="57"/>
      <c r="H15" s="57"/>
      <c r="I15" s="57"/>
      <c r="J15" s="57"/>
    </row>
    <row r="16" spans="1:11" x14ac:dyDescent="0.25">
      <c r="B16" s="56"/>
      <c r="C16" s="56"/>
      <c r="D16" s="3"/>
      <c r="E16" s="57"/>
      <c r="F16" s="57"/>
      <c r="G16" s="57"/>
      <c r="H16" s="57"/>
      <c r="I16" s="57"/>
      <c r="J16" s="57"/>
    </row>
    <row r="17" spans="2:10" x14ac:dyDescent="0.25">
      <c r="B17" s="56"/>
      <c r="C17" s="56"/>
      <c r="D17" s="3"/>
      <c r="E17" s="57"/>
      <c r="F17" s="57"/>
      <c r="G17" s="57"/>
      <c r="H17" s="57"/>
      <c r="I17" s="57"/>
      <c r="J17" s="57"/>
    </row>
    <row r="18" spans="2:10" x14ac:dyDescent="0.25">
      <c r="B18" s="59"/>
      <c r="C18" s="59"/>
      <c r="D18" s="5"/>
      <c r="E18" s="60"/>
      <c r="F18" s="60"/>
      <c r="G18" s="60"/>
      <c r="H18" s="60"/>
      <c r="I18" s="60"/>
      <c r="J18" s="60"/>
    </row>
    <row r="19" spans="2:10" x14ac:dyDescent="0.25">
      <c r="B19" s="56"/>
      <c r="C19" s="56"/>
      <c r="D19" s="3"/>
      <c r="E19" s="57"/>
      <c r="F19" s="57"/>
      <c r="G19" s="57"/>
      <c r="H19" s="57"/>
      <c r="I19" s="57"/>
      <c r="J19" s="57"/>
    </row>
    <row r="20" spans="2:10" x14ac:dyDescent="0.25">
      <c r="B20" s="58"/>
      <c r="C20" s="58"/>
      <c r="D20" s="3"/>
      <c r="E20" s="57"/>
      <c r="F20" s="57"/>
      <c r="G20" s="57"/>
      <c r="H20" s="57"/>
      <c r="I20" s="57"/>
      <c r="J20" s="57"/>
    </row>
    <row r="21" spans="2:10" x14ac:dyDescent="0.25">
      <c r="B21" s="58"/>
      <c r="C21" s="58"/>
      <c r="D21" s="3"/>
      <c r="E21" s="57"/>
      <c r="F21" s="57"/>
      <c r="G21" s="57"/>
      <c r="H21" s="57"/>
      <c r="I21" s="57"/>
      <c r="J21" s="57"/>
    </row>
    <row r="22" spans="2:10" x14ac:dyDescent="0.25">
      <c r="B22" s="56"/>
      <c r="C22" s="56"/>
      <c r="D22" s="3"/>
      <c r="E22" s="57"/>
      <c r="F22" s="57"/>
      <c r="G22" s="57"/>
      <c r="H22" s="57"/>
      <c r="I22" s="57"/>
      <c r="J22" s="57"/>
    </row>
    <row r="23" spans="2:10" x14ac:dyDescent="0.25">
      <c r="B23" s="56"/>
      <c r="C23" s="56"/>
      <c r="D23" s="3"/>
      <c r="E23" s="56"/>
      <c r="F23" s="56"/>
      <c r="G23" s="57"/>
      <c r="H23" s="57"/>
      <c r="I23" s="57"/>
      <c r="J23" s="57"/>
    </row>
    <row r="24" spans="2:10" x14ac:dyDescent="0.25">
      <c r="B24" s="56"/>
      <c r="C24" s="56"/>
      <c r="D24" s="3"/>
      <c r="E24" s="57"/>
      <c r="F24" s="57"/>
      <c r="G24" s="57"/>
      <c r="H24" s="57"/>
      <c r="I24" s="57"/>
      <c r="J24" s="57"/>
    </row>
    <row r="25" spans="2:10" x14ac:dyDescent="0.25">
      <c r="B25" s="56"/>
      <c r="C25" s="56"/>
      <c r="D25" s="3"/>
      <c r="E25" s="57"/>
      <c r="F25" s="57"/>
      <c r="G25" s="57"/>
      <c r="H25" s="57"/>
      <c r="I25" s="57"/>
      <c r="J25" s="57"/>
    </row>
    <row r="26" spans="2:10" x14ac:dyDescent="0.25">
      <c r="B26" s="54"/>
      <c r="C26" s="54"/>
      <c r="D26" s="4"/>
      <c r="E26" s="55"/>
      <c r="F26" s="55"/>
      <c r="G26" s="55"/>
      <c r="H26" s="55"/>
      <c r="I26" s="55"/>
      <c r="J26" s="55"/>
    </row>
    <row r="27" spans="2:10" x14ac:dyDescent="0.25">
      <c r="B27" s="11"/>
      <c r="C27" s="11"/>
      <c r="D27" s="11"/>
      <c r="E27" s="11"/>
      <c r="F27" s="11"/>
      <c r="G27" s="11"/>
      <c r="H27" s="11"/>
      <c r="I27" s="11"/>
      <c r="J27" s="11"/>
    </row>
  </sheetData>
  <mergeCells count="52">
    <mergeCell ref="A1:K2"/>
    <mergeCell ref="C4:J4"/>
    <mergeCell ref="C6:I6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6:C26"/>
    <mergeCell ref="E26:F26"/>
    <mergeCell ref="G26:J26"/>
    <mergeCell ref="B24:C24"/>
    <mergeCell ref="E24:F24"/>
    <mergeCell ref="G24:J24"/>
    <mergeCell ref="B25:C25"/>
    <mergeCell ref="E25:F25"/>
    <mergeCell ref="G25:J2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Expenses/Q2/[BPSAA Q2 2023-24 Executive Expense Claims Report - K. Dschankilic.xlsx]dropdown lists'!#REF!</xm:f>
          </x14:formula1>
          <xm:sqref>G12:J26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Expenses/Q2/[BPSAA Q2 2023-24 Executive Expense Claims Report - K. Dschankilic.xlsx]dropdown lists'!#REF!</xm:f>
          </x14:formula1>
          <xm:sqref>E12:F26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D12" sqref="D12"/>
    </sheetView>
  </sheetViews>
  <sheetFormatPr defaultRowHeight="15" x14ac:dyDescent="0.25"/>
  <cols>
    <col min="1" max="1" width="2.85546875" customWidth="1"/>
    <col min="3" max="3" width="14.42578125" customWidth="1"/>
    <col min="11" max="11" width="0.7109375" customWidth="1"/>
  </cols>
  <sheetData>
    <row r="1" spans="1:11" ht="14.45" customHeight="1" x14ac:dyDescent="0.2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45.7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 ht="14.45" customHeight="1" x14ac:dyDescent="0.25">
      <c r="B4" s="6" t="s">
        <v>0</v>
      </c>
      <c r="C4" s="66" t="s">
        <v>18</v>
      </c>
      <c r="D4" s="67"/>
      <c r="E4" s="67"/>
      <c r="F4" s="67"/>
      <c r="G4" s="68"/>
      <c r="H4" s="68"/>
      <c r="I4" s="68"/>
      <c r="J4" s="68"/>
    </row>
    <row r="5" spans="1:11" x14ac:dyDescent="0.25">
      <c r="B5" s="6"/>
      <c r="C5" s="16"/>
      <c r="D5" s="17"/>
      <c r="E5" s="17"/>
      <c r="F5" s="17"/>
      <c r="G5" s="18"/>
      <c r="H5" s="18"/>
      <c r="I5" s="18"/>
      <c r="J5" s="18"/>
    </row>
    <row r="6" spans="1:11" ht="14.45" customHeight="1" x14ac:dyDescent="0.25">
      <c r="B6" s="6" t="s">
        <v>1</v>
      </c>
      <c r="C6" s="66" t="s">
        <v>19</v>
      </c>
      <c r="D6" s="70"/>
      <c r="E6" s="70"/>
      <c r="F6" s="17"/>
      <c r="G6" s="18"/>
      <c r="H6" s="18"/>
      <c r="I6" s="18"/>
      <c r="J6" s="18"/>
    </row>
    <row r="7" spans="1:11" x14ac:dyDescent="0.25">
      <c r="B7" s="2"/>
    </row>
    <row r="8" spans="1:11" x14ac:dyDescent="0.25">
      <c r="B8" s="2" t="s">
        <v>2</v>
      </c>
      <c r="D8" s="53" t="s">
        <v>34</v>
      </c>
      <c r="E8" s="53"/>
      <c r="F8" s="53"/>
    </row>
    <row r="11" spans="1:11" x14ac:dyDescent="0.25">
      <c r="A11" s="2"/>
      <c r="B11" s="40" t="s">
        <v>3</v>
      </c>
      <c r="C11" s="40"/>
      <c r="D11" s="15" t="s">
        <v>4</v>
      </c>
      <c r="E11" s="40" t="s">
        <v>5</v>
      </c>
      <c r="F11" s="40"/>
      <c r="G11" s="40" t="s">
        <v>6</v>
      </c>
      <c r="H11" s="40"/>
      <c r="I11" s="40"/>
      <c r="J11" s="40"/>
      <c r="K11" s="2"/>
    </row>
    <row r="12" spans="1:11" x14ac:dyDescent="0.25">
      <c r="B12" s="41" t="s">
        <v>33</v>
      </c>
      <c r="C12" s="42"/>
      <c r="D12" s="19"/>
      <c r="E12" s="69"/>
      <c r="F12" s="69"/>
      <c r="G12" s="69"/>
      <c r="H12" s="69"/>
      <c r="I12" s="69"/>
      <c r="J12" s="69"/>
    </row>
    <row r="13" spans="1:11" x14ac:dyDescent="0.25">
      <c r="B13" s="59"/>
      <c r="C13" s="59"/>
      <c r="D13" s="5"/>
      <c r="E13" s="60"/>
      <c r="F13" s="60"/>
      <c r="G13" s="60"/>
      <c r="H13" s="60"/>
      <c r="I13" s="60"/>
      <c r="J13" s="60"/>
    </row>
    <row r="14" spans="1:11" x14ac:dyDescent="0.25">
      <c r="B14" s="59"/>
      <c r="C14" s="59"/>
      <c r="D14" s="5"/>
      <c r="E14" s="60"/>
      <c r="F14" s="60"/>
      <c r="G14" s="60"/>
      <c r="H14" s="60"/>
      <c r="I14" s="60"/>
      <c r="J14" s="60"/>
    </row>
    <row r="15" spans="1:11" x14ac:dyDescent="0.25">
      <c r="B15" s="56"/>
      <c r="C15" s="56"/>
      <c r="D15" s="3"/>
      <c r="E15" s="57"/>
      <c r="F15" s="57"/>
      <c r="G15" s="57"/>
      <c r="H15" s="57"/>
      <c r="I15" s="57"/>
      <c r="J15" s="57"/>
    </row>
    <row r="16" spans="1:11" x14ac:dyDescent="0.25">
      <c r="B16" s="56"/>
      <c r="C16" s="56"/>
      <c r="D16" s="3"/>
      <c r="E16" s="57"/>
      <c r="F16" s="57"/>
      <c r="G16" s="57"/>
      <c r="H16" s="57"/>
      <c r="I16" s="57"/>
      <c r="J16" s="57"/>
    </row>
    <row r="17" spans="2:10" x14ac:dyDescent="0.25">
      <c r="B17" s="56"/>
      <c r="C17" s="56"/>
      <c r="D17" s="3"/>
      <c r="E17" s="57"/>
      <c r="F17" s="57"/>
      <c r="G17" s="57"/>
      <c r="H17" s="57"/>
      <c r="I17" s="57"/>
      <c r="J17" s="57"/>
    </row>
    <row r="18" spans="2:10" x14ac:dyDescent="0.25">
      <c r="B18" s="59"/>
      <c r="C18" s="59"/>
      <c r="D18" s="5"/>
      <c r="E18" s="60"/>
      <c r="F18" s="60"/>
      <c r="G18" s="60"/>
      <c r="H18" s="60"/>
      <c r="I18" s="60"/>
      <c r="J18" s="60"/>
    </row>
    <row r="19" spans="2:10" x14ac:dyDescent="0.25">
      <c r="B19" s="56"/>
      <c r="C19" s="56"/>
      <c r="D19" s="3"/>
      <c r="E19" s="57"/>
      <c r="F19" s="57"/>
      <c r="G19" s="57"/>
      <c r="H19" s="57"/>
      <c r="I19" s="57"/>
      <c r="J19" s="57"/>
    </row>
    <row r="20" spans="2:10" x14ac:dyDescent="0.25">
      <c r="B20" s="58"/>
      <c r="C20" s="58"/>
      <c r="D20" s="3"/>
      <c r="E20" s="57"/>
      <c r="F20" s="57"/>
      <c r="G20" s="57"/>
      <c r="H20" s="57"/>
      <c r="I20" s="57"/>
      <c r="J20" s="57"/>
    </row>
    <row r="21" spans="2:10" x14ac:dyDescent="0.25">
      <c r="B21" s="58"/>
      <c r="C21" s="58"/>
      <c r="D21" s="3"/>
      <c r="E21" s="57"/>
      <c r="F21" s="57"/>
      <c r="G21" s="57"/>
      <c r="H21" s="57"/>
      <c r="I21" s="57"/>
      <c r="J21" s="57"/>
    </row>
    <row r="22" spans="2:10" x14ac:dyDescent="0.25">
      <c r="B22" s="56"/>
      <c r="C22" s="56"/>
      <c r="D22" s="3"/>
      <c r="E22" s="57"/>
      <c r="F22" s="57"/>
      <c r="G22" s="57"/>
      <c r="H22" s="57"/>
      <c r="I22" s="57"/>
      <c r="J22" s="57"/>
    </row>
    <row r="23" spans="2:10" x14ac:dyDescent="0.25">
      <c r="B23" s="56"/>
      <c r="C23" s="56"/>
      <c r="D23" s="3"/>
      <c r="E23" s="56"/>
      <c r="F23" s="56"/>
      <c r="G23" s="57"/>
      <c r="H23" s="57"/>
      <c r="I23" s="57"/>
      <c r="J23" s="57"/>
    </row>
    <row r="24" spans="2:10" x14ac:dyDescent="0.25">
      <c r="B24" s="56"/>
      <c r="C24" s="56"/>
      <c r="D24" s="3"/>
      <c r="E24" s="57"/>
      <c r="F24" s="57"/>
      <c r="G24" s="57"/>
      <c r="H24" s="57"/>
      <c r="I24" s="57"/>
      <c r="J24" s="57"/>
    </row>
    <row r="25" spans="2:10" x14ac:dyDescent="0.25">
      <c r="B25" s="56"/>
      <c r="C25" s="56"/>
      <c r="D25" s="3"/>
      <c r="E25" s="57"/>
      <c r="F25" s="57"/>
      <c r="G25" s="57"/>
      <c r="H25" s="57"/>
      <c r="I25" s="57"/>
      <c r="J25" s="57"/>
    </row>
    <row r="26" spans="2:10" x14ac:dyDescent="0.25">
      <c r="B26" s="54"/>
      <c r="C26" s="54"/>
      <c r="D26" s="4"/>
      <c r="E26" s="55"/>
      <c r="F26" s="55"/>
      <c r="G26" s="55"/>
      <c r="H26" s="55"/>
      <c r="I26" s="55"/>
      <c r="J26" s="55"/>
    </row>
  </sheetData>
  <mergeCells count="52">
    <mergeCell ref="A1:K2"/>
    <mergeCell ref="C4:J4"/>
    <mergeCell ref="C6:E6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6:C26"/>
    <mergeCell ref="E26:F26"/>
    <mergeCell ref="G26:J26"/>
    <mergeCell ref="B24:C24"/>
    <mergeCell ref="E24:F24"/>
    <mergeCell ref="G24:J24"/>
    <mergeCell ref="B25:C25"/>
    <mergeCell ref="E25:F25"/>
    <mergeCell ref="G25:J2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Expenses/Q2/[BPSAA Q2 2023-24 Executive Expense Claims Report - B. Bell.xlsx]dropdown lists'!#REF!</xm:f>
          </x14:formula1>
          <xm:sqref>G12:J26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Expenses/Q2/[BPSAA Q2 2023-24 Executive Expense Claims Report - B. Bell.xlsx]dropdown lists'!#REF!</xm:f>
          </x14:formula1>
          <xm:sqref>E12:F26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G15" sqref="G15:J15"/>
    </sheetView>
  </sheetViews>
  <sheetFormatPr defaultRowHeight="15" x14ac:dyDescent="0.25"/>
  <cols>
    <col min="1" max="1" width="3" customWidth="1"/>
    <col min="11" max="11" width="0.42578125" customWidth="1"/>
  </cols>
  <sheetData>
    <row r="1" spans="1:11" ht="14.45" customHeight="1" x14ac:dyDescent="0.25">
      <c r="A1" s="71" t="s">
        <v>20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52.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 x14ac:dyDescent="0.25">
      <c r="B4" s="2" t="s">
        <v>0</v>
      </c>
      <c r="C4" s="53" t="s">
        <v>21</v>
      </c>
      <c r="D4" s="53"/>
      <c r="E4" s="53"/>
      <c r="F4" s="53"/>
    </row>
    <row r="5" spans="1:11" x14ac:dyDescent="0.25">
      <c r="B5" s="2"/>
    </row>
    <row r="6" spans="1:11" x14ac:dyDescent="0.25">
      <c r="B6" s="2" t="s">
        <v>1</v>
      </c>
      <c r="C6" s="53" t="s">
        <v>22</v>
      </c>
      <c r="D6" s="53"/>
      <c r="E6" s="53"/>
      <c r="F6" s="53"/>
    </row>
    <row r="7" spans="1:11" x14ac:dyDescent="0.25">
      <c r="B7" s="2"/>
    </row>
    <row r="8" spans="1:11" x14ac:dyDescent="0.25">
      <c r="B8" s="2" t="s">
        <v>2</v>
      </c>
      <c r="D8" s="53" t="s">
        <v>34</v>
      </c>
      <c r="E8" s="53"/>
      <c r="F8" s="53"/>
    </row>
    <row r="11" spans="1:11" x14ac:dyDescent="0.25">
      <c r="A11" s="2"/>
      <c r="B11" s="40" t="s">
        <v>3</v>
      </c>
      <c r="C11" s="40"/>
      <c r="D11" s="15" t="s">
        <v>4</v>
      </c>
      <c r="E11" s="40" t="s">
        <v>5</v>
      </c>
      <c r="F11" s="40"/>
      <c r="G11" s="40" t="s">
        <v>6</v>
      </c>
      <c r="H11" s="40"/>
      <c r="I11" s="40"/>
      <c r="J11" s="40"/>
      <c r="K11" s="2"/>
    </row>
    <row r="12" spans="1:11" x14ac:dyDescent="0.25">
      <c r="B12" s="41" t="s">
        <v>39</v>
      </c>
      <c r="C12" s="42"/>
      <c r="D12" s="19"/>
      <c r="E12" s="69"/>
      <c r="F12" s="69"/>
      <c r="G12" s="69"/>
      <c r="H12" s="69"/>
      <c r="I12" s="69"/>
      <c r="J12" s="69"/>
    </row>
    <row r="13" spans="1:11" x14ac:dyDescent="0.25">
      <c r="B13" s="59"/>
      <c r="C13" s="59"/>
      <c r="D13" s="5"/>
      <c r="E13" s="60"/>
      <c r="F13" s="60"/>
      <c r="G13" s="60"/>
      <c r="H13" s="60"/>
      <c r="I13" s="60"/>
      <c r="J13" s="60"/>
    </row>
    <row r="14" spans="1:11" x14ac:dyDescent="0.25">
      <c r="B14" s="59"/>
      <c r="C14" s="59"/>
      <c r="D14" s="5"/>
      <c r="E14" s="60"/>
      <c r="F14" s="60"/>
      <c r="G14" s="60"/>
      <c r="H14" s="60"/>
      <c r="I14" s="60"/>
      <c r="J14" s="60"/>
    </row>
    <row r="15" spans="1:11" x14ac:dyDescent="0.25">
      <c r="B15" s="56"/>
      <c r="C15" s="56"/>
      <c r="D15" s="3"/>
      <c r="E15" s="57"/>
      <c r="F15" s="57"/>
      <c r="G15" s="57"/>
      <c r="H15" s="57"/>
      <c r="I15" s="57"/>
      <c r="J15" s="57"/>
    </row>
    <row r="16" spans="1:11" x14ac:dyDescent="0.25">
      <c r="B16" s="56"/>
      <c r="C16" s="56"/>
      <c r="D16" s="3"/>
      <c r="E16" s="57"/>
      <c r="F16" s="57"/>
      <c r="G16" s="57"/>
      <c r="H16" s="57"/>
      <c r="I16" s="57"/>
      <c r="J16" s="57"/>
    </row>
    <row r="17" spans="2:10" x14ac:dyDescent="0.25">
      <c r="B17" s="56"/>
      <c r="C17" s="56"/>
      <c r="D17" s="3"/>
      <c r="E17" s="57"/>
      <c r="F17" s="57"/>
      <c r="G17" s="57"/>
      <c r="H17" s="57"/>
      <c r="I17" s="57"/>
      <c r="J17" s="57"/>
    </row>
    <row r="18" spans="2:10" x14ac:dyDescent="0.25">
      <c r="B18" s="59"/>
      <c r="C18" s="59"/>
      <c r="D18" s="5"/>
      <c r="E18" s="60"/>
      <c r="F18" s="60"/>
      <c r="G18" s="60"/>
      <c r="H18" s="60"/>
      <c r="I18" s="60"/>
      <c r="J18" s="60"/>
    </row>
    <row r="19" spans="2:10" x14ac:dyDescent="0.25">
      <c r="B19" s="56"/>
      <c r="C19" s="56"/>
      <c r="D19" s="3"/>
      <c r="E19" s="57"/>
      <c r="F19" s="57"/>
      <c r="G19" s="57"/>
      <c r="H19" s="57"/>
      <c r="I19" s="57"/>
      <c r="J19" s="57"/>
    </row>
    <row r="20" spans="2:10" x14ac:dyDescent="0.25">
      <c r="B20" s="58"/>
      <c r="C20" s="58"/>
      <c r="D20" s="3"/>
      <c r="E20" s="57"/>
      <c r="F20" s="57"/>
      <c r="G20" s="57"/>
      <c r="H20" s="57"/>
      <c r="I20" s="57"/>
      <c r="J20" s="57"/>
    </row>
    <row r="21" spans="2:10" x14ac:dyDescent="0.25">
      <c r="B21" s="58"/>
      <c r="C21" s="58"/>
      <c r="D21" s="3"/>
      <c r="E21" s="57"/>
      <c r="F21" s="57"/>
      <c r="G21" s="57"/>
      <c r="H21" s="57"/>
      <c r="I21" s="57"/>
      <c r="J21" s="57"/>
    </row>
    <row r="22" spans="2:10" x14ac:dyDescent="0.25">
      <c r="B22" s="56"/>
      <c r="C22" s="56"/>
      <c r="D22" s="3"/>
      <c r="E22" s="57"/>
      <c r="F22" s="57"/>
      <c r="G22" s="57"/>
      <c r="H22" s="57"/>
      <c r="I22" s="57"/>
      <c r="J22" s="57"/>
    </row>
    <row r="23" spans="2:10" x14ac:dyDescent="0.25">
      <c r="B23" s="56"/>
      <c r="C23" s="56"/>
      <c r="D23" s="3"/>
      <c r="E23" s="56"/>
      <c r="F23" s="56"/>
      <c r="G23" s="57"/>
      <c r="H23" s="57"/>
      <c r="I23" s="57"/>
      <c r="J23" s="57"/>
    </row>
    <row r="24" spans="2:10" x14ac:dyDescent="0.25">
      <c r="B24" s="56"/>
      <c r="C24" s="56"/>
      <c r="D24" s="3"/>
      <c r="E24" s="57"/>
      <c r="F24" s="57"/>
      <c r="G24" s="57"/>
      <c r="H24" s="57"/>
      <c r="I24" s="57"/>
      <c r="J24" s="57"/>
    </row>
    <row r="25" spans="2:10" x14ac:dyDescent="0.25">
      <c r="B25" s="56"/>
      <c r="C25" s="56"/>
      <c r="D25" s="3"/>
      <c r="E25" s="57"/>
      <c r="F25" s="57"/>
      <c r="G25" s="57"/>
      <c r="H25" s="57"/>
      <c r="I25" s="57"/>
      <c r="J25" s="57"/>
    </row>
    <row r="26" spans="2:10" x14ac:dyDescent="0.25">
      <c r="B26" s="54"/>
      <c r="C26" s="54"/>
      <c r="D26" s="4"/>
      <c r="E26" s="55"/>
      <c r="F26" s="55"/>
      <c r="G26" s="55"/>
      <c r="H26" s="55"/>
      <c r="I26" s="55"/>
      <c r="J26" s="55"/>
    </row>
  </sheetData>
  <mergeCells count="52">
    <mergeCell ref="A1:K2"/>
    <mergeCell ref="C4:F4"/>
    <mergeCell ref="C6:F6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6:C26"/>
    <mergeCell ref="E26:F26"/>
    <mergeCell ref="G26:J26"/>
    <mergeCell ref="B24:C24"/>
    <mergeCell ref="E24:F24"/>
    <mergeCell ref="G24:J24"/>
    <mergeCell ref="B25:C25"/>
    <mergeCell ref="E25:F25"/>
    <mergeCell ref="G25:J2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Expenses/Q2/[BPSAA Q2 2023-24 Executive Expense Claims Report - M. Krakower.xlsx]dropdown lists'!#REF!</xm:f>
          </x14:formula1>
          <xm:sqref>G12:J26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Expenses/Q2/[BPSAA Q2 2023-24 Executive Expense Claims Report - M. Krakower.xlsx]dropdown lists'!#REF!</xm:f>
          </x14:formula1>
          <xm:sqref>E12:F26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E23" sqref="E23:F23"/>
    </sheetView>
  </sheetViews>
  <sheetFormatPr defaultRowHeight="15" x14ac:dyDescent="0.25"/>
  <cols>
    <col min="1" max="1" width="3.42578125" customWidth="1"/>
    <col min="6" max="6" width="18" customWidth="1"/>
    <col min="11" max="11" width="0.7109375" customWidth="1"/>
  </cols>
  <sheetData>
    <row r="1" spans="1:11" ht="14.45" customHeight="1" x14ac:dyDescent="0.25">
      <c r="A1" s="36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51.7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4" spans="1:11" ht="14.45" customHeight="1" x14ac:dyDescent="0.25">
      <c r="B4" s="6" t="s">
        <v>0</v>
      </c>
      <c r="C4" s="75" t="s">
        <v>26</v>
      </c>
      <c r="D4" s="70"/>
      <c r="E4" s="70"/>
      <c r="F4" s="70"/>
    </row>
    <row r="5" spans="1:11" x14ac:dyDescent="0.25">
      <c r="B5" s="6"/>
      <c r="C5" s="13"/>
      <c r="D5" s="14"/>
      <c r="E5" s="14"/>
      <c r="F5" s="14"/>
    </row>
    <row r="6" spans="1:11" x14ac:dyDescent="0.25">
      <c r="B6" s="2" t="s">
        <v>1</v>
      </c>
      <c r="C6" t="s">
        <v>27</v>
      </c>
    </row>
    <row r="7" spans="1:11" x14ac:dyDescent="0.25">
      <c r="B7" s="2"/>
    </row>
    <row r="8" spans="1:11" x14ac:dyDescent="0.25">
      <c r="B8" s="2" t="s">
        <v>2</v>
      </c>
      <c r="D8" s="53" t="s">
        <v>34</v>
      </c>
      <c r="E8" s="53"/>
      <c r="F8" s="53"/>
    </row>
    <row r="11" spans="1:11" x14ac:dyDescent="0.25">
      <c r="A11" s="2"/>
      <c r="B11" s="40" t="s">
        <v>3</v>
      </c>
      <c r="C11" s="40"/>
      <c r="D11" s="15" t="s">
        <v>4</v>
      </c>
      <c r="E11" s="40" t="s">
        <v>5</v>
      </c>
      <c r="F11" s="40"/>
      <c r="G11" s="40" t="s">
        <v>6</v>
      </c>
      <c r="H11" s="40"/>
      <c r="I11" s="40"/>
      <c r="J11" s="40"/>
      <c r="K11" s="2"/>
    </row>
    <row r="12" spans="1:11" x14ac:dyDescent="0.25">
      <c r="B12" s="32">
        <v>45155</v>
      </c>
      <c r="C12" s="33"/>
      <c r="D12" s="9">
        <f>(276*0.4)/1.13</f>
        <v>97.699115044247804</v>
      </c>
      <c r="E12" s="33" t="s">
        <v>7</v>
      </c>
      <c r="F12" s="33"/>
      <c r="G12" s="33" t="s">
        <v>32</v>
      </c>
      <c r="H12" s="33"/>
      <c r="I12" s="33"/>
      <c r="J12" s="33"/>
    </row>
    <row r="13" spans="1:11" x14ac:dyDescent="0.25">
      <c r="B13" s="32">
        <v>45189</v>
      </c>
      <c r="C13" s="33"/>
      <c r="D13" s="9">
        <v>148</v>
      </c>
      <c r="E13" s="33" t="s">
        <v>29</v>
      </c>
      <c r="F13" s="33"/>
      <c r="G13" s="33" t="s">
        <v>11</v>
      </c>
      <c r="H13" s="33"/>
      <c r="I13" s="33"/>
      <c r="J13" s="33"/>
    </row>
    <row r="14" spans="1:11" x14ac:dyDescent="0.25">
      <c r="B14" s="32">
        <v>45189</v>
      </c>
      <c r="C14" s="33"/>
      <c r="D14" s="9">
        <f>429+25.74</f>
        <v>454.74</v>
      </c>
      <c r="E14" s="33" t="s">
        <v>8</v>
      </c>
      <c r="F14" s="33"/>
      <c r="G14" s="33" t="s">
        <v>11</v>
      </c>
      <c r="H14" s="33"/>
      <c r="I14" s="33"/>
      <c r="J14" s="33"/>
    </row>
    <row r="15" spans="1:11" x14ac:dyDescent="0.25">
      <c r="B15" s="32">
        <v>45189</v>
      </c>
      <c r="C15" s="33"/>
      <c r="D15" s="9">
        <v>11.06</v>
      </c>
      <c r="E15" s="33" t="s">
        <v>10</v>
      </c>
      <c r="F15" s="33"/>
      <c r="G15" s="33" t="s">
        <v>11</v>
      </c>
      <c r="H15" s="33"/>
      <c r="I15" s="33"/>
      <c r="J15" s="33"/>
    </row>
    <row r="16" spans="1:11" x14ac:dyDescent="0.25">
      <c r="B16" s="32">
        <v>45189</v>
      </c>
      <c r="C16" s="33"/>
      <c r="D16" s="9">
        <f>15/1.13</f>
        <v>13.274336283185843</v>
      </c>
      <c r="E16" s="33" t="s">
        <v>30</v>
      </c>
      <c r="F16" s="33"/>
      <c r="G16" s="33" t="s">
        <v>32</v>
      </c>
      <c r="H16" s="33"/>
      <c r="I16" s="33"/>
      <c r="J16" s="33"/>
    </row>
    <row r="17" spans="2:10" x14ac:dyDescent="0.25">
      <c r="B17" s="32">
        <v>45190</v>
      </c>
      <c r="C17" s="33"/>
      <c r="D17" s="9">
        <v>8.85</v>
      </c>
      <c r="E17" s="33" t="s">
        <v>10</v>
      </c>
      <c r="F17" s="33"/>
      <c r="G17" s="33" t="s">
        <v>32</v>
      </c>
      <c r="H17" s="33"/>
      <c r="I17" s="33"/>
      <c r="J17" s="33"/>
    </row>
    <row r="18" spans="2:10" x14ac:dyDescent="0.25">
      <c r="B18" s="32">
        <v>45190</v>
      </c>
      <c r="C18" s="33"/>
      <c r="D18" s="9">
        <f>20/1.13</f>
        <v>17.69911504424779</v>
      </c>
      <c r="E18" s="33" t="s">
        <v>30</v>
      </c>
      <c r="F18" s="33"/>
      <c r="G18" s="33" t="s">
        <v>32</v>
      </c>
      <c r="H18" s="33"/>
      <c r="I18" s="33"/>
      <c r="J18" s="33"/>
    </row>
    <row r="19" spans="2:10" x14ac:dyDescent="0.25">
      <c r="B19" s="34" t="s">
        <v>37</v>
      </c>
      <c r="C19" s="34"/>
      <c r="D19" s="20">
        <f>SUM(D12:D18)</f>
        <v>751.32256637168143</v>
      </c>
      <c r="E19" s="35"/>
      <c r="F19" s="35"/>
      <c r="G19" s="35"/>
      <c r="H19" s="35"/>
      <c r="I19" s="35"/>
      <c r="J19" s="35"/>
    </row>
    <row r="20" spans="2:10" x14ac:dyDescent="0.25">
      <c r="B20" s="74"/>
      <c r="C20" s="74"/>
      <c r="D20" s="10"/>
      <c r="E20" s="73"/>
      <c r="F20" s="73"/>
      <c r="G20" s="73"/>
      <c r="H20" s="73"/>
      <c r="I20" s="73"/>
      <c r="J20" s="73"/>
    </row>
    <row r="21" spans="2:10" x14ac:dyDescent="0.25">
      <c r="B21" s="74"/>
      <c r="C21" s="74"/>
      <c r="D21" s="10"/>
      <c r="E21" s="73"/>
      <c r="F21" s="73"/>
      <c r="G21" s="73"/>
      <c r="H21" s="73"/>
      <c r="I21" s="73"/>
      <c r="J21" s="73"/>
    </row>
    <row r="22" spans="2:10" x14ac:dyDescent="0.25">
      <c r="B22" s="72"/>
      <c r="C22" s="72"/>
      <c r="D22" s="10"/>
      <c r="E22" s="73"/>
      <c r="F22" s="73"/>
      <c r="G22" s="73"/>
      <c r="H22" s="73"/>
      <c r="I22" s="73"/>
      <c r="J22" s="73"/>
    </row>
    <row r="23" spans="2:10" x14ac:dyDescent="0.25">
      <c r="B23" s="72"/>
      <c r="C23" s="72"/>
      <c r="D23" s="10"/>
      <c r="E23" s="72"/>
      <c r="F23" s="72"/>
      <c r="G23" s="73"/>
      <c r="H23" s="73"/>
      <c r="I23" s="73"/>
      <c r="J23" s="73"/>
    </row>
    <row r="24" spans="2:10" x14ac:dyDescent="0.25">
      <c r="B24" s="72"/>
      <c r="C24" s="72"/>
      <c r="D24" s="10"/>
      <c r="E24" s="73"/>
      <c r="F24" s="73"/>
      <c r="G24" s="73"/>
      <c r="H24" s="73"/>
      <c r="I24" s="73"/>
      <c r="J24" s="73"/>
    </row>
    <row r="25" spans="2:10" x14ac:dyDescent="0.25">
      <c r="B25" s="72"/>
      <c r="C25" s="72"/>
      <c r="D25" s="10"/>
      <c r="E25" s="73"/>
      <c r="F25" s="73"/>
      <c r="G25" s="73"/>
      <c r="H25" s="73"/>
      <c r="I25" s="73"/>
      <c r="J25" s="73"/>
    </row>
    <row r="26" spans="2:10" x14ac:dyDescent="0.25">
      <c r="B26" s="72"/>
      <c r="C26" s="72"/>
      <c r="D26" s="10"/>
      <c r="E26" s="73"/>
      <c r="F26" s="73"/>
      <c r="G26" s="73"/>
      <c r="H26" s="73"/>
      <c r="I26" s="73"/>
      <c r="J26" s="73"/>
    </row>
  </sheetData>
  <mergeCells count="51">
    <mergeCell ref="A1:K2"/>
    <mergeCell ref="C4:F4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6:C26"/>
    <mergeCell ref="E26:F26"/>
    <mergeCell ref="G26:J26"/>
    <mergeCell ref="B24:C24"/>
    <mergeCell ref="E24:F24"/>
    <mergeCell ref="G24:J24"/>
    <mergeCell ref="B25:C25"/>
    <mergeCell ref="E25:F25"/>
    <mergeCell ref="G25:J2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'[BPSAA Q4 SE 2 Executive Expense Claims Report.xlsx]dropdown lists'!#REF!</xm:f>
          </x14:formula1>
          <xm:sqref>G20:J26</xm:sqref>
        </x14:dataValidation>
        <x14:dataValidation type="list" allowBlank="1" showInputMessage="1" showErrorMessage="1">
          <x14:formula1>
            <xm:f>'[BPSAA Q4 SE 2 Executive Expense Claims Report.xlsx]dropdown lists'!#REF!</xm:f>
          </x14:formula1>
          <xm:sqref>E20:F26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Expenses/Q2/[BPSAA Q2 2023-24 Executive Expense Claims Report - L Tweedy.xlsx]dropdown lists'!#REF!</xm:f>
          </x14:formula1>
          <xm:sqref>E12:F18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Expenses/Q2/[BPSAA Q2 2023-24 Executive Expense Claims Report - L Tweedy.xlsx]dropdown lists'!#REF!</xm:f>
          </x14:formula1>
          <xm:sqref>G12:J18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B390D7754E44A04F9760B80466A7" ma:contentTypeVersion="0" ma:contentTypeDescription="Create a new document." ma:contentTypeScope="" ma:versionID="2a8289ef8de0490cbfa9853deddb58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5AB898-5905-4CD4-8B25-3F457CD67554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852B9E-A7BE-44D1-8563-627B38BEA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B2C364-024B-412A-8280-4066C924EF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C. Martineau</vt:lpstr>
      <vt:lpstr>L. Burden</vt:lpstr>
      <vt:lpstr>K.Dschankilic</vt:lpstr>
      <vt:lpstr>B. Bell</vt:lpstr>
      <vt:lpstr>M. Krakower</vt:lpstr>
      <vt:lpstr>L. Tweedy</vt:lpstr>
      <vt:lpstr>'L. Burden'!Print_Area</vt:lpstr>
    </vt:vector>
  </TitlesOfParts>
  <Company>Health Shared Services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Dashnay, Sheryl</dc:creator>
  <cp:lastModifiedBy>Gordon, Linda</cp:lastModifiedBy>
  <cp:lastPrinted>2023-01-30T18:34:41Z</cp:lastPrinted>
  <dcterms:created xsi:type="dcterms:W3CDTF">2023-01-30T17:17:08Z</dcterms:created>
  <dcterms:modified xsi:type="dcterms:W3CDTF">2023-11-16T17:18:08Z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0x010100DAC9B390D7754E44A04F9760B80466A7</vt:lpwstr>
  </property>
</Properties>
</file>